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72\Finance\Mariami\Angarishgeba\2025\For Them 31.12.2025\"/>
    </mc:Choice>
  </mc:AlternateContent>
  <xr:revisionPtr revIDLastSave="0" documentId="13_ncr:1_{F5773B84-9796-47C5-B801-95FE682087C6}" xr6:coauthVersionLast="47" xr6:coauthVersionMax="47" xr10:uidLastSave="{00000000-0000-0000-0000-000000000000}"/>
  <bookViews>
    <workbookView xWindow="-110" yWindow="-110" windowWidth="19420" windowHeight="1030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T24" i="21" l="1"/>
  <c r="T45" i="21"/>
  <c r="S11" i="21"/>
  <c r="T17" i="21"/>
  <c r="S21" i="21"/>
  <c r="T40" i="21"/>
  <c r="S24" i="21"/>
  <c r="S45" i="21"/>
  <c r="T11" i="21"/>
  <c r="S17" i="21"/>
  <c r="T21" i="21"/>
  <c r="S40" i="21"/>
  <c r="S50" i="21" l="1"/>
  <c r="E49" i="27" l="1"/>
  <c r="E61" i="27" l="1"/>
  <c r="AJ21" i="21" l="1"/>
  <c r="AJ24" i="21" l="1"/>
  <c r="AI21" i="21" l="1"/>
  <c r="AI24" i="21"/>
  <c r="AJ45" i="21" l="1"/>
  <c r="AJ50" i="21" s="1"/>
  <c r="AI45" i="21"/>
  <c r="W17" i="21"/>
  <c r="W40" i="21"/>
  <c r="X21" i="21" l="1"/>
  <c r="U18" i="21"/>
  <c r="AI11" i="21"/>
  <c r="AI50" i="21" s="1"/>
  <c r="Y29" i="21"/>
  <c r="U29" i="21"/>
  <c r="U16" i="21"/>
  <c r="U41" i="21"/>
  <c r="R40" i="21"/>
  <c r="U26" i="21"/>
  <c r="U46" i="21"/>
  <c r="Y28" i="21"/>
  <c r="U28" i="21"/>
  <c r="X24" i="21"/>
  <c r="R21" i="21"/>
  <c r="U22" i="21"/>
  <c r="U21" i="21" s="1"/>
  <c r="W21" i="21"/>
  <c r="X40" i="21"/>
  <c r="X45" i="21"/>
  <c r="T50" i="21"/>
  <c r="U33" i="21"/>
  <c r="Y16" i="21"/>
  <c r="Y22" i="21" l="1"/>
  <c r="Y21" i="21" s="1"/>
  <c r="V21" i="21"/>
  <c r="Y46" i="21"/>
  <c r="V45" i="21"/>
  <c r="Y18" i="21"/>
  <c r="Y37" i="21"/>
  <c r="U37" i="21"/>
  <c r="Y39" i="21"/>
  <c r="U39" i="21"/>
  <c r="Y41" i="21"/>
  <c r="Y48" i="21"/>
  <c r="U48" i="21"/>
  <c r="W11" i="21"/>
  <c r="Y33" i="21"/>
  <c r="Y43" i="21"/>
  <c r="U43" i="21"/>
  <c r="Y42" i="21"/>
  <c r="U42" i="21"/>
  <c r="X11" i="21"/>
  <c r="U47" i="21"/>
  <c r="U45" i="21" s="1"/>
  <c r="R11" i="21"/>
  <c r="U12" i="21"/>
  <c r="U11" i="21" s="1"/>
  <c r="W45" i="21"/>
  <c r="X17" i="21"/>
  <c r="R45" i="21"/>
  <c r="Y26" i="21"/>
  <c r="Y27" i="21"/>
  <c r="U27" i="21"/>
  <c r="U20" i="21"/>
  <c r="Y20" i="21" l="1"/>
  <c r="Y47" i="21"/>
  <c r="Y45" i="21" s="1"/>
  <c r="X50" i="21"/>
  <c r="U19" i="21"/>
  <c r="U17" i="21" s="1"/>
  <c r="R17" i="21"/>
  <c r="Y12" i="21"/>
  <c r="Y11" i="21" s="1"/>
  <c r="V11" i="21"/>
  <c r="Y38" i="21"/>
  <c r="U38" i="21"/>
  <c r="U40" i="21"/>
  <c r="Y40" i="21"/>
  <c r="V40" i="21"/>
  <c r="E35" i="27" l="1"/>
  <c r="Y19" i="21"/>
  <c r="Y17" i="21" s="1"/>
  <c r="V17" i="21"/>
  <c r="W24" i="21" l="1"/>
  <c r="W50" i="21" s="1"/>
  <c r="U25" i="21"/>
  <c r="U24" i="21" s="1"/>
  <c r="U50" i="21" s="1"/>
  <c r="R24" i="21"/>
  <c r="R50" i="21" s="1"/>
  <c r="V24" i="21" l="1"/>
  <c r="V50" i="21" s="1"/>
  <c r="Y25" i="21"/>
  <c r="Y24" i="21" s="1"/>
  <c r="Y50" i="21" s="1"/>
  <c r="N28" i="21" l="1"/>
  <c r="F28" i="21"/>
  <c r="N26" i="21"/>
  <c r="N19" i="21"/>
  <c r="M24" i="21"/>
  <c r="E40" i="21"/>
  <c r="N20" i="21"/>
  <c r="N42" i="21"/>
  <c r="F48" i="21"/>
  <c r="N39" i="21"/>
  <c r="F27" i="21"/>
  <c r="L17" i="21"/>
  <c r="M40" i="21"/>
  <c r="E24" i="21"/>
  <c r="AE21" i="21" l="1"/>
  <c r="F46" i="21"/>
  <c r="C45" i="21"/>
  <c r="C11" i="21"/>
  <c r="K17" i="21"/>
  <c r="AF24" i="21"/>
  <c r="M21" i="21"/>
  <c r="L11" i="21"/>
  <c r="F42" i="21"/>
  <c r="D21" i="21"/>
  <c r="N43" i="21"/>
  <c r="AE11" i="21"/>
  <c r="L45" i="21"/>
  <c r="M11" i="21"/>
  <c r="O11" i="21"/>
  <c r="N33" i="21"/>
  <c r="L40" i="21"/>
  <c r="D40" i="21"/>
  <c r="N27" i="21"/>
  <c r="AF11" i="21"/>
  <c r="D24" i="21"/>
  <c r="F39" i="21"/>
  <c r="O17" i="21"/>
  <c r="F29" i="21"/>
  <c r="N37" i="21"/>
  <c r="M17" i="21"/>
  <c r="C21" i="21"/>
  <c r="F22" i="21"/>
  <c r="F21" i="21" s="1"/>
  <c r="D17" i="21"/>
  <c r="E17" i="21"/>
  <c r="M45" i="21"/>
  <c r="F37" i="21"/>
  <c r="E45" i="21"/>
  <c r="D11" i="21"/>
  <c r="F26" i="21"/>
  <c r="N16" i="21"/>
  <c r="F16" i="21"/>
  <c r="E21" i="21"/>
  <c r="N48" i="21"/>
  <c r="AF45" i="21"/>
  <c r="N12" i="21"/>
  <c r="N11" i="21" s="1"/>
  <c r="K11" i="21"/>
  <c r="N38" i="21"/>
  <c r="L21" i="21"/>
  <c r="E11" i="21"/>
  <c r="F33" i="21"/>
  <c r="O24" i="21"/>
  <c r="N29" i="21"/>
  <c r="L24" i="21"/>
  <c r="F20" i="21"/>
  <c r="D45" i="21"/>
  <c r="O40" i="21"/>
  <c r="AE45" i="21"/>
  <c r="F47" i="21"/>
  <c r="N47" i="21"/>
  <c r="F18" i="21"/>
  <c r="C17" i="21"/>
  <c r="AF21" i="21"/>
  <c r="N41" i="21"/>
  <c r="N40" i="21" s="1"/>
  <c r="K40" i="21"/>
  <c r="F41" i="21"/>
  <c r="C40" i="21"/>
  <c r="F19" i="21"/>
  <c r="O45" i="21"/>
  <c r="F43" i="21"/>
  <c r="N46" i="21"/>
  <c r="K45" i="21"/>
  <c r="K21" i="21"/>
  <c r="AE24" i="21"/>
  <c r="F38" i="21"/>
  <c r="AE50" i="21" l="1"/>
  <c r="D50" i="21"/>
  <c r="F40" i="21"/>
  <c r="E29" i="27"/>
  <c r="N22" i="21"/>
  <c r="N21" i="21" s="1"/>
  <c r="E50" i="21"/>
  <c r="AF50" i="21"/>
  <c r="M50" i="21"/>
  <c r="N18" i="21"/>
  <c r="N17" i="21" s="1"/>
  <c r="F45" i="21"/>
  <c r="F17" i="21"/>
  <c r="L50" i="21"/>
  <c r="F12" i="21"/>
  <c r="F11" i="21" s="1"/>
  <c r="F25" i="21"/>
  <c r="F24" i="21" s="1"/>
  <c r="C24" i="21"/>
  <c r="C50" i="21" s="1"/>
  <c r="O21" i="21"/>
  <c r="O50" i="21" s="1"/>
  <c r="N45" i="21"/>
  <c r="E28" i="26"/>
  <c r="E41" i="27" l="1"/>
  <c r="F50" i="21"/>
  <c r="N25" i="21"/>
  <c r="N24" i="21" s="1"/>
  <c r="N50" i="21" s="1"/>
  <c r="K24" i="21"/>
  <c r="K50" i="21" s="1"/>
  <c r="E13" i="27" l="1"/>
  <c r="E19" i="27" l="1"/>
  <c r="E41" i="26"/>
  <c r="E22" i="27" l="1"/>
  <c r="E50" i="26"/>
  <c r="E51" i="26" l="1"/>
  <c r="E43" i="27"/>
  <c r="E72" i="27" l="1"/>
  <c r="E74" i="27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<sst xmlns="http://schemas.openxmlformats.org/spreadsheetml/2006/main" count="332" uniqueCount="248">
  <si>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</si>
  <si>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</si>
  <si>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</si>
  <si>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</si>
  <si>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</si>
  <si>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</si>
  <si>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</si>
  <si>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</si>
  <si>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</si>
  <si>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</si>
  <si>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</si>
  <si>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</si>
  <si>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</si>
  <si>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</si>
  <si>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</si>
  <si>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</si>
  <si>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</si>
  <si>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</si>
  <si>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</si>
  <si>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</si>
  <si>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</si>
  <si>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</si>
  <si>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</si>
  <si>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</si>
  <si>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</si>
  <si>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</si>
  <si>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</si>
  <si>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</si>
  <si>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</si>
  <si>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</si>
  <si>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</si>
  <si>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</si>
  <si>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</si>
  <si>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</si>
  <si>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</si>
  <si>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</si>
  <si>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</si>
  <si>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</si>
  <si>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</si>
  <si>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</si>
  <si>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</si>
  <si>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</si>
  <si>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</si>
  <si>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</si>
  <si>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</si>
  <si>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</si>
  <si>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</si>
  <si>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</si>
  <si>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</si>
  <si>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</si>
  <si>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</si>
  <si>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</si>
  <si>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</si>
  <si>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</si>
  <si>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</si>
  <si>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</si>
  <si>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</si>
  <si>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</si>
  <si>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</si>
  <si>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</si>
  <si>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</si>
  <si>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</si>
  <si>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</si>
  <si>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</si>
  <si>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</si>
  <si>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</si>
  <si>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</si>
  <si>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</si>
  <si>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</si>
  <si>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</si>
  <si>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</si>
  <si>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</si>
  <si>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</si>
  <si>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</si>
  <si>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</si>
  <si>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</si>
  <si>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</si>
  <si>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</si>
  <si>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</si>
  <si>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</si>
  <si>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</si>
  <si>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</si>
  <si>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</si>
  <si>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</si>
  <si>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</si>
  <si>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</si>
  <si>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</si>
  <si>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</si>
  <si>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</si>
  <si>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</si>
  <si>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</si>
  <si>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</si>
  <si>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</si>
  <si>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</si>
  <si>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</si>
  <si>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</si>
  <si>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</si>
  <si>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</si>
  <si>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</si>
  <si>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</si>
  <si>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</si>
  <si>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</si>
  <si>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</si>
  <si>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</si>
  <si>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</si>
  <si>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</si>
  <si>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</si>
  <si>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</si>
  <si>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</si>
  <si>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</si>
  <si>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</si>
  <si>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</si>
  <si>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</si>
  <si>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</si>
  <si>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</si>
  <si>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</si>
  <si>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</si>
  <si>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</si>
  <si>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</si>
  <si>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</si>
  <si>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</si>
  <si>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</si>
  <si>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</si>
  <si>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</si>
  <si>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</si>
  <si>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</si>
  <si>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</si>
  <si>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</si>
  <si>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</si>
  <si>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</si>
  <si>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</si>
  <si>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</si>
  <si>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</si>
  <si>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</si>
  <si>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</si>
  <si>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</si>
  <si>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</si>
  <si>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</si>
  <si>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</si>
  <si>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</si>
  <si>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</si>
  <si>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</si>
  <si>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</si>
  <si>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</si>
  <si>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</si>
  <si>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</si>
  <si>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</si>
  <si>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</si>
  <si>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</si>
  <si>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</si>
  <si>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</si>
  <si>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</si>
  <si>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</si>
  <si>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</si>
  <si>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</si>
  <si>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</si>
  <si>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</si>
  <si>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</si>
  <si>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</si>
  <si>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</si>
  <si>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</si>
  <si>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</si>
  <si>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</si>
  <si>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</si>
  <si>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</si>
  <si>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</si>
  <si>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</si>
  <si>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</si>
  <si>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</si>
  <si>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</si>
  <si>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</si>
  <si>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</si>
  <si>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</si>
  <si>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</si>
  <si>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</si>
  <si>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</si>
  <si>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</si>
  <si>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</si>
  <si>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</si>
  <si>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</si>
  <si>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</si>
  <si>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</si>
  <si>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</si>
  <si>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</si>
  <si>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</si>
  <si>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</si>
  <si>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</si>
  <si>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</si>
  <si>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</si>
  <si>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</si>
  <si>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</si>
  <si>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</si>
  <si>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</si>
  <si>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</si>
  <si>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</si>
  <si>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</si>
  <si>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</si>
  <si>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</si>
  <si>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</si>
  <si>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</si>
  <si>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</si>
  <si>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</si>
  <si>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</si>
  <si>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</si>
  <si>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</si>
  <si>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</si>
  <si>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</si>
  <si>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</si>
  <si>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</si>
  <si>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</si>
  <si>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</si>
  <si>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</si>
  <si>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</si>
  <si>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</si>
  <si>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</si>
  <si>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</si>
  <si>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</si>
  <si>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</si>
  <si>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</si>
  <si>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</si>
  <si>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</si>
  <si>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</si>
  <si>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</si>
  <si>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</si>
  <si>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</si>
  <si>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</si>
  <si>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</si>
  <si>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</si>
  <si>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</si>
  <si>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</si>
  <si>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</si>
  <si>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</si>
  <si>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</si>
  <si>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</si>
  <si>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</si>
  <si>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</si>
  <si>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</si>
  <si>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</si>
  <si>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</si>
  <si>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</si>
  <si>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</si>
  <si>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</si>
  <si>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</si>
  <si>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ფორმა N3</t>
  </si>
  <si>
    <t xml:space="preserve"> სს "სადაზღვევო კომპანია ჯი პი აი ჰოლდინგი"</t>
  </si>
  <si>
    <t>ანგარიშგების თარიღი: 31.12.2025</t>
  </si>
  <si>
    <t>ანგარიშგების პერიოდი: 01.01.2025 -31.12.2025</t>
  </si>
  <si>
    <t>საანგარიშო პერიოდი: 01.01.2025 - 31.12.2025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</si>
</sst>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_-* #,##0.00\ _L_a_r_i_-;\-* #,##0.00\ _L_a_r_i_-;_-* &quot;-&quot;??\ _L_a_r_i_-;_-@_-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8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8" fontId="107" fillId="46" borderId="31" xfId="231" applyNumberFormat="1" applyFont="1" applyFill="1" applyBorder="1" applyAlignment="1">
      <alignment vertical="center" wrapText="1"/>
    </xf>
    <xf numFmtId="168" fontId="107" fillId="36" borderId="32" xfId="231" applyNumberFormat="1" applyFont="1" applyFill="1" applyBorder="1" applyAlignment="1">
      <alignment horizontal="center"/>
    </xf>
    <xf numFmtId="168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8" fontId="107" fillId="46" borderId="37" xfId="231" applyNumberFormat="1" applyFont="1" applyFill="1" applyBorder="1" applyAlignment="1">
      <alignment vertical="center" wrapText="1"/>
    </xf>
    <xf numFmtId="168" fontId="107" fillId="44" borderId="38" xfId="231" applyNumberFormat="1" applyFont="1" applyFill="1" applyBorder="1"/>
    <xf numFmtId="168" fontId="107" fillId="0" borderId="39" xfId="231" applyNumberFormat="1" applyFont="1" applyFill="1" applyBorder="1" applyAlignment="1">
      <alignment vertical="center" wrapText="1"/>
    </xf>
    <xf numFmtId="168" fontId="107" fillId="46" borderId="38" xfId="231" applyNumberFormat="1" applyFont="1" applyFill="1" applyBorder="1" applyAlignment="1">
      <alignment wrapText="1"/>
    </xf>
    <xf numFmtId="168" fontId="107" fillId="46" borderId="40" xfId="231" applyNumberFormat="1" applyFont="1" applyFill="1" applyBorder="1" applyAlignment="1">
      <alignment wrapText="1"/>
    </xf>
    <xf numFmtId="168" fontId="107" fillId="46" borderId="39" xfId="231" applyNumberFormat="1" applyFont="1" applyFill="1" applyBorder="1" applyAlignment="1">
      <alignment wrapText="1"/>
    </xf>
    <xf numFmtId="168" fontId="107" fillId="0" borderId="38" xfId="231" applyNumberFormat="1" applyFont="1" applyBorder="1" applyAlignment="1" applyProtection="1">
      <alignment vertical="center" wrapText="1"/>
      <protection locked="0"/>
    </xf>
    <xf numFmtId="168" fontId="107" fillId="45" borderId="39" xfId="388" applyNumberFormat="1" applyFont="1" applyFill="1" applyBorder="1"/>
    <xf numFmtId="168" fontId="107" fillId="36" borderId="38" xfId="231" applyNumberFormat="1" applyFont="1" applyFill="1" applyBorder="1" applyAlignment="1">
      <alignment wrapText="1"/>
    </xf>
    <xf numFmtId="168" fontId="107" fillId="45" borderId="41" xfId="388" applyNumberFormat="1" applyFont="1" applyFill="1" applyBorder="1"/>
    <xf numFmtId="168" fontId="107" fillId="0" borderId="39" xfId="231" applyNumberFormat="1" applyFont="1" applyBorder="1" applyAlignment="1" applyProtection="1">
      <alignment vertical="center" wrapText="1"/>
      <protection locked="0"/>
    </xf>
    <xf numFmtId="168" fontId="107" fillId="46" borderId="42" xfId="231" applyNumberFormat="1" applyFont="1" applyFill="1" applyBorder="1" applyAlignment="1">
      <alignment vertical="center" wrapText="1"/>
    </xf>
    <xf numFmtId="168" fontId="107" fillId="45" borderId="40" xfId="388" applyNumberFormat="1" applyFont="1" applyFill="1" applyBorder="1"/>
    <xf numFmtId="168" fontId="107" fillId="46" borderId="38" xfId="231" applyNumberFormat="1" applyFont="1" applyFill="1" applyBorder="1" applyAlignment="1">
      <alignment vertical="center" wrapText="1"/>
    </xf>
    <xf numFmtId="168" fontId="107" fillId="0" borderId="40" xfId="231" applyNumberFormat="1" applyFont="1" applyFill="1" applyBorder="1" applyAlignment="1">
      <alignment vertical="center" wrapText="1"/>
    </xf>
    <xf numFmtId="168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8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8" fontId="109" fillId="47" borderId="40" xfId="231" applyNumberFormat="1" applyFont="1" applyFill="1" applyBorder="1" applyAlignment="1" applyProtection="1">
      <alignment vertical="center" wrapText="1"/>
      <protection locked="0"/>
    </xf>
    <xf numFmtId="168" fontId="109" fillId="47" borderId="32" xfId="231" applyNumberFormat="1" applyFont="1" applyFill="1" applyBorder="1" applyAlignment="1" applyProtection="1">
      <alignment vertical="center" wrapText="1"/>
      <protection locked="0"/>
    </xf>
    <xf numFmtId="168" fontId="109" fillId="47" borderId="39" xfId="231" applyNumberFormat="1" applyFont="1" applyFill="1" applyBorder="1" applyAlignment="1" applyProtection="1">
      <alignment vertical="center" wrapText="1"/>
      <protection locked="0"/>
    </xf>
    <xf numFmtId="168" fontId="109" fillId="47" borderId="43" xfId="231" applyNumberFormat="1" applyFont="1" applyFill="1" applyBorder="1" applyAlignment="1" applyProtection="1">
      <alignment vertical="center" wrapText="1"/>
      <protection locked="0"/>
    </xf>
    <xf numFmtId="168" fontId="109" fillId="47" borderId="42" xfId="231" applyNumberFormat="1" applyFont="1" applyFill="1" applyBorder="1" applyAlignment="1" applyProtection="1">
      <alignment vertical="center" wrapText="1"/>
      <protection locked="0"/>
    </xf>
    <xf numFmtId="168" fontId="109" fillId="47" borderId="44" xfId="231" applyNumberFormat="1" applyFont="1" applyFill="1" applyBorder="1" applyAlignment="1" applyProtection="1">
      <alignment vertical="center" wrapText="1"/>
      <protection locked="0"/>
    </xf>
    <xf numFmtId="168" fontId="107" fillId="46" borderId="44" xfId="231" applyNumberFormat="1" applyFont="1" applyFill="1" applyBorder="1" applyAlignment="1">
      <alignment vertical="center" wrapText="1"/>
    </xf>
    <xf numFmtId="168" fontId="109" fillId="47" borderId="25" xfId="231" applyNumberFormat="1" applyFont="1" applyFill="1" applyBorder="1" applyAlignment="1" applyProtection="1">
      <alignment vertical="center" wrapText="1"/>
      <protection locked="0"/>
    </xf>
    <xf numFmtId="168" fontId="107" fillId="46" borderId="36" xfId="231" applyNumberFormat="1" applyFont="1" applyFill="1" applyBorder="1" applyAlignment="1">
      <alignment vertical="center" wrapText="1"/>
    </xf>
    <xf numFmtId="168" fontId="107" fillId="36" borderId="30" xfId="231" applyNumberFormat="1" applyFont="1" applyFill="1" applyBorder="1" applyAlignment="1">
      <alignment horizontal="center"/>
    </xf>
    <xf numFmtId="168" fontId="107" fillId="45" borderId="3" xfId="388" applyNumberFormat="1" applyFont="1" applyFill="1" applyBorder="1" applyAlignment="1">
      <alignment horizontal="center"/>
    </xf>
    <xf numFmtId="168" fontId="107" fillId="45" borderId="13" xfId="388" applyNumberFormat="1" applyFont="1" applyFill="1" applyBorder="1" applyAlignment="1">
      <alignment horizontal="center"/>
    </xf>
    <xf numFmtId="168" fontId="107" fillId="45" borderId="45" xfId="388" applyNumberFormat="1" applyFont="1" applyFill="1" applyBorder="1" applyAlignment="1">
      <alignment horizontal="center"/>
    </xf>
    <xf numFmtId="168" fontId="107" fillId="45" borderId="3" xfId="388" applyNumberFormat="1" applyFont="1" applyFill="1" applyBorder="1"/>
    <xf numFmtId="168" fontId="107" fillId="45" borderId="13" xfId="388" applyNumberFormat="1" applyFont="1" applyFill="1" applyBorder="1"/>
    <xf numFmtId="168" fontId="107" fillId="45" borderId="45" xfId="388" applyNumberFormat="1" applyFont="1" applyFill="1" applyBorder="1"/>
    <xf numFmtId="168" fontId="107" fillId="0" borderId="45" xfId="231" applyNumberFormat="1" applyFont="1" applyBorder="1" applyAlignment="1" applyProtection="1">
      <alignment vertical="center"/>
      <protection locked="0"/>
    </xf>
    <xf numFmtId="168" fontId="107" fillId="0" borderId="13" xfId="231" applyNumberFormat="1" applyFont="1" applyBorder="1" applyAlignment="1" applyProtection="1">
      <alignment vertical="center"/>
      <protection locked="0"/>
    </xf>
    <xf numFmtId="168" fontId="107" fillId="0" borderId="3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/>
    <xf numFmtId="168" fontId="107" fillId="44" borderId="32" xfId="231" applyNumberFormat="1" applyFont="1" applyFill="1" applyBorder="1" applyAlignment="1"/>
    <xf numFmtId="168" fontId="107" fillId="46" borderId="45" xfId="231" applyNumberFormat="1" applyFont="1" applyFill="1" applyBorder="1" applyAlignment="1"/>
    <xf numFmtId="168" fontId="107" fillId="46" borderId="3" xfId="231" applyNumberFormat="1" applyFont="1" applyFill="1" applyBorder="1" applyAlignment="1"/>
    <xf numFmtId="168" fontId="107" fillId="0" borderId="32" xfId="231" applyNumberFormat="1" applyFont="1" applyBorder="1" applyAlignment="1" applyProtection="1">
      <alignment vertical="center"/>
      <protection locked="0"/>
    </xf>
    <xf numFmtId="168" fontId="107" fillId="36" borderId="32" xfId="231" applyNumberFormat="1" applyFont="1" applyFill="1" applyBorder="1" applyAlignment="1"/>
    <xf numFmtId="168" fontId="107" fillId="0" borderId="3" xfId="231" applyNumberFormat="1" applyFont="1" applyBorder="1" applyAlignment="1" applyProtection="1">
      <alignment vertical="center"/>
      <protection locked="0"/>
    </xf>
    <xf numFmtId="168" fontId="107" fillId="46" borderId="31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>
      <alignment vertical="center"/>
    </xf>
    <xf numFmtId="168" fontId="107" fillId="0" borderId="45" xfId="231" applyNumberFormat="1" applyFont="1" applyFill="1" applyBorder="1" applyAlignment="1">
      <alignment vertical="center"/>
    </xf>
    <xf numFmtId="168" fontId="107" fillId="44" borderId="32" xfId="231" applyNumberFormat="1" applyFont="1" applyFill="1" applyBorder="1" applyAlignment="1">
      <alignment horizontal="center"/>
    </xf>
    <xf numFmtId="168" fontId="107" fillId="0" borderId="45" xfId="231" applyNumberFormat="1" applyFont="1" applyBorder="1" applyAlignment="1" applyProtection="1">
      <alignment horizontal="center" vertical="center"/>
      <protection locked="0"/>
    </xf>
    <xf numFmtId="168" fontId="107" fillId="0" borderId="13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/>
    </xf>
    <xf numFmtId="168" fontId="107" fillId="46" borderId="45" xfId="231" applyNumberFormat="1" applyFont="1" applyFill="1" applyBorder="1" applyAlignment="1">
      <alignment horizontal="center"/>
    </xf>
    <xf numFmtId="168" fontId="107" fillId="46" borderId="3" xfId="231" applyNumberFormat="1" applyFont="1" applyFill="1" applyBorder="1" applyAlignment="1">
      <alignment horizontal="center"/>
    </xf>
    <xf numFmtId="168" fontId="107" fillId="0" borderId="32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Border="1" applyAlignment="1" applyProtection="1">
      <alignment horizontal="center" vertical="center"/>
      <protection locked="0"/>
    </xf>
    <xf numFmtId="168" fontId="107" fillId="46" borderId="31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 vertical="center"/>
    </xf>
    <xf numFmtId="168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8" fontId="107" fillId="44" borderId="30" xfId="231" applyNumberFormat="1" applyFont="1" applyFill="1" applyBorder="1"/>
    <xf numFmtId="168" fontId="107" fillId="44" borderId="32" xfId="231" applyNumberFormat="1" applyFont="1" applyFill="1" applyBorder="1"/>
    <xf numFmtId="168" fontId="107" fillId="44" borderId="26" xfId="231" applyNumberFormat="1" applyFont="1" applyFill="1" applyBorder="1"/>
    <xf numFmtId="168" fontId="107" fillId="0" borderId="33" xfId="231" applyNumberFormat="1" applyFont="1" applyBorder="1" applyAlignment="1" applyProtection="1">
      <alignment vertical="center" wrapText="1"/>
      <protection locked="0"/>
    </xf>
    <xf numFmtId="168" fontId="107" fillId="0" borderId="45" xfId="231" applyNumberFormat="1" applyFont="1" applyBorder="1" applyAlignment="1" applyProtection="1">
      <alignment vertical="center" wrapText="1"/>
      <protection locked="0"/>
    </xf>
    <xf numFmtId="168" fontId="107" fillId="0" borderId="27" xfId="231" applyNumberFormat="1" applyFont="1" applyBorder="1" applyAlignment="1" applyProtection="1">
      <alignment vertical="center" wrapText="1"/>
      <protection locked="0"/>
    </xf>
    <xf numFmtId="168" fontId="107" fillId="0" borderId="34" xfId="231" applyNumberFormat="1" applyFont="1" applyBorder="1" applyAlignment="1" applyProtection="1">
      <alignment vertical="center" wrapText="1"/>
      <protection locked="0"/>
    </xf>
    <xf numFmtId="168" fontId="107" fillId="0" borderId="13" xfId="231" applyNumberFormat="1" applyFont="1" applyBorder="1" applyAlignment="1" applyProtection="1">
      <alignment vertical="center" wrapText="1"/>
      <protection locked="0"/>
    </xf>
    <xf numFmtId="168" fontId="107" fillId="0" borderId="28" xfId="231" applyNumberFormat="1" applyFont="1" applyBorder="1" applyAlignment="1" applyProtection="1">
      <alignment vertical="center" wrapText="1"/>
      <protection locked="0"/>
    </xf>
    <xf numFmtId="168" fontId="107" fillId="0" borderId="35" xfId="231" applyNumberFormat="1" applyFont="1" applyFill="1" applyBorder="1" applyAlignment="1">
      <alignment vertical="center" wrapText="1"/>
    </xf>
    <xf numFmtId="168" fontId="107" fillId="0" borderId="3" xfId="231" applyNumberFormat="1" applyFont="1" applyFill="1" applyBorder="1" applyAlignment="1">
      <alignment vertical="center" wrapText="1"/>
    </xf>
    <xf numFmtId="168" fontId="107" fillId="0" borderId="29" xfId="231" applyNumberFormat="1" applyFont="1" applyFill="1" applyBorder="1" applyAlignment="1">
      <alignment vertical="center" wrapText="1"/>
    </xf>
    <xf numFmtId="168" fontId="107" fillId="46" borderId="30" xfId="231" applyNumberFormat="1" applyFont="1" applyFill="1" applyBorder="1" applyAlignment="1">
      <alignment wrapText="1"/>
    </xf>
    <xf numFmtId="168" fontId="107" fillId="46" borderId="32" xfId="231" applyNumberFormat="1" applyFont="1" applyFill="1" applyBorder="1" applyAlignment="1">
      <alignment wrapText="1"/>
    </xf>
    <xf numFmtId="168" fontId="107" fillId="46" borderId="26" xfId="231" applyNumberFormat="1" applyFont="1" applyFill="1" applyBorder="1" applyAlignment="1">
      <alignment wrapText="1"/>
    </xf>
    <xf numFmtId="168" fontId="107" fillId="46" borderId="33" xfId="231" applyNumberFormat="1" applyFont="1" applyFill="1" applyBorder="1" applyAlignment="1">
      <alignment wrapText="1"/>
    </xf>
    <xf numFmtId="168" fontId="107" fillId="46" borderId="45" xfId="231" applyNumberFormat="1" applyFont="1" applyFill="1" applyBorder="1" applyAlignment="1">
      <alignment wrapText="1"/>
    </xf>
    <xf numFmtId="168" fontId="107" fillId="46" borderId="27" xfId="231" applyNumberFormat="1" applyFont="1" applyFill="1" applyBorder="1" applyAlignment="1">
      <alignment wrapText="1"/>
    </xf>
    <xf numFmtId="168" fontId="107" fillId="46" borderId="35" xfId="231" applyNumberFormat="1" applyFont="1" applyFill="1" applyBorder="1" applyAlignment="1">
      <alignment wrapText="1"/>
    </xf>
    <xf numFmtId="168" fontId="107" fillId="46" borderId="3" xfId="231" applyNumberFormat="1" applyFont="1" applyFill="1" applyBorder="1" applyAlignment="1">
      <alignment wrapText="1"/>
    </xf>
    <xf numFmtId="168" fontId="107" fillId="46" borderId="29" xfId="231" applyNumberFormat="1" applyFont="1" applyFill="1" applyBorder="1" applyAlignment="1">
      <alignment wrapText="1"/>
    </xf>
    <xf numFmtId="168" fontId="107" fillId="0" borderId="30" xfId="231" applyNumberFormat="1" applyFont="1" applyBorder="1" applyAlignment="1" applyProtection="1">
      <alignment vertical="center" wrapText="1"/>
      <protection locked="0"/>
    </xf>
    <xf numFmtId="168" fontId="107" fillId="0" borderId="32" xfId="231" applyNumberFormat="1" applyFont="1" applyBorder="1" applyAlignment="1" applyProtection="1">
      <alignment vertical="center" wrapText="1"/>
      <protection locked="0"/>
    </xf>
    <xf numFmtId="168" fontId="107" fillId="0" borderId="26" xfId="231" applyNumberFormat="1" applyFont="1" applyBorder="1" applyAlignment="1" applyProtection="1">
      <alignment vertical="center" wrapText="1"/>
      <protection locked="0"/>
    </xf>
    <xf numFmtId="168" fontId="107" fillId="36" borderId="30" xfId="231" applyNumberFormat="1" applyFont="1" applyFill="1" applyBorder="1" applyAlignment="1">
      <alignment wrapText="1"/>
    </xf>
    <xf numFmtId="168" fontId="107" fillId="36" borderId="32" xfId="231" applyNumberFormat="1" applyFont="1" applyFill="1" applyBorder="1" applyAlignment="1">
      <alignment wrapText="1"/>
    </xf>
    <xf numFmtId="168" fontId="107" fillId="36" borderId="26" xfId="231" applyNumberFormat="1" applyFont="1" applyFill="1" applyBorder="1" applyAlignment="1">
      <alignment wrapText="1"/>
    </xf>
    <xf numFmtId="168" fontId="107" fillId="46" borderId="30" xfId="231" applyNumberFormat="1" applyFont="1" applyFill="1" applyBorder="1" applyAlignment="1">
      <alignment vertical="center" wrapText="1"/>
    </xf>
    <xf numFmtId="168" fontId="107" fillId="46" borderId="32" xfId="231" applyNumberFormat="1" applyFont="1" applyFill="1" applyBorder="1" applyAlignment="1">
      <alignment vertical="center" wrapText="1"/>
    </xf>
    <xf numFmtId="168" fontId="107" fillId="46" borderId="26" xfId="231" applyNumberFormat="1" applyFont="1" applyFill="1" applyBorder="1" applyAlignment="1">
      <alignment vertical="center" wrapText="1"/>
    </xf>
    <xf numFmtId="168" fontId="107" fillId="0" borderId="3" xfId="231" applyNumberFormat="1" applyFont="1" applyBorder="1" applyAlignment="1" applyProtection="1">
      <alignment vertical="center" wrapText="1"/>
      <protection locked="0"/>
    </xf>
    <xf numFmtId="168" fontId="107" fillId="0" borderId="29" xfId="231" applyNumberFormat="1" applyFont="1" applyBorder="1" applyAlignment="1" applyProtection="1">
      <alignment vertical="center" wrapText="1"/>
      <protection locked="0"/>
    </xf>
    <xf numFmtId="168" fontId="107" fillId="0" borderId="33" xfId="231" applyNumberFormat="1" applyFont="1" applyFill="1" applyBorder="1" applyAlignment="1">
      <alignment vertical="center" wrapText="1"/>
    </xf>
    <xf numFmtId="168" fontId="107" fillId="0" borderId="45" xfId="231" applyNumberFormat="1" applyFont="1" applyFill="1" applyBorder="1" applyAlignment="1">
      <alignment vertical="center" wrapText="1"/>
    </xf>
    <xf numFmtId="168" fontId="107" fillId="0" borderId="27" xfId="231" applyNumberFormat="1" applyFont="1" applyFill="1" applyBorder="1" applyAlignment="1">
      <alignment vertical="center" wrapText="1"/>
    </xf>
    <xf numFmtId="168" fontId="107" fillId="0" borderId="35" xfId="231" applyNumberFormat="1" applyFont="1" applyBorder="1" applyAlignment="1" applyProtection="1">
      <alignment vertical="center" wrapText="1"/>
      <protection locked="0"/>
    </xf>
    <xf numFmtId="168" fontId="107" fillId="0" borderId="40" xfId="231" applyNumberFormat="1" applyFont="1" applyBorder="1" applyAlignment="1" applyProtection="1">
      <alignment vertical="center" wrapText="1"/>
      <protection locked="0"/>
    </xf>
    <xf numFmtId="168" fontId="107" fillId="0" borderId="41" xfId="231" applyNumberFormat="1" applyFont="1" applyBorder="1" applyAlignment="1" applyProtection="1">
      <alignment vertical="center" wrapText="1"/>
      <protection locked="0"/>
    </xf>
    <xf numFmtId="168" fontId="109" fillId="47" borderId="41" xfId="231" applyNumberFormat="1" applyFont="1" applyFill="1" applyBorder="1" applyAlignment="1" applyProtection="1">
      <alignment vertical="center" wrapText="1"/>
      <protection locked="0"/>
    </xf>
    <xf numFmtId="168" fontId="107" fillId="45" borderId="34" xfId="388" applyNumberFormat="1" applyFont="1" applyFill="1" applyBorder="1"/>
    <xf numFmtId="168" fontId="107" fillId="45" borderId="28" xfId="388" applyNumberFormat="1" applyFont="1" applyFill="1" applyBorder="1"/>
    <xf numFmtId="168" fontId="107" fillId="45" borderId="33" xfId="388" applyNumberFormat="1" applyFont="1" applyFill="1" applyBorder="1"/>
    <xf numFmtId="168" fontId="107" fillId="45" borderId="27" xfId="388" applyNumberFormat="1" applyFont="1" applyFill="1" applyBorder="1"/>
    <xf numFmtId="168" fontId="107" fillId="45" borderId="35" xfId="388" applyNumberFormat="1" applyFont="1" applyFill="1" applyBorder="1"/>
    <xf numFmtId="168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7" xfId="319" applyFont="1" applyBorder="1" applyAlignment="1">
      <alignment horizontal="center" vertical="center" wrapText="1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50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1" xfId="386" applyFont="1" applyBorder="1" applyAlignment="1">
      <alignment horizontal="center" vertical="center"/>
    </xf>
    <xf numFmtId="0" fontId="4" fillId="0" borderId="52" xfId="319" applyFont="1" applyBorder="1" applyAlignment="1">
      <alignment horizontal="center" vertical="center"/>
    </xf>
    <xf numFmtId="0" fontId="4" fillId="0" borderId="53" xfId="386" applyFont="1" applyBorder="1" applyAlignment="1">
      <alignment horizontal="left" vertical="center"/>
    </xf>
    <xf numFmtId="168" fontId="4" fillId="36" borderId="53" xfId="145" applyNumberFormat="1" applyFont="1" applyFill="1" applyBorder="1" applyAlignment="1">
      <alignment horizontal="right" vertical="center"/>
    </xf>
    <xf numFmtId="168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5" xfId="386" applyFont="1" applyBorder="1" applyAlignment="1">
      <alignment horizontal="center" vertical="center"/>
    </xf>
    <xf numFmtId="0" fontId="4" fillId="0" borderId="56" xfId="319" applyFont="1" applyBorder="1" applyAlignment="1">
      <alignment horizontal="center" vertical="center"/>
    </xf>
    <xf numFmtId="0" fontId="4" fillId="0" borderId="57" xfId="386" applyFont="1" applyBorder="1" applyAlignment="1">
      <alignment horizontal="left" vertical="center"/>
    </xf>
    <xf numFmtId="168" fontId="4" fillId="36" borderId="57" xfId="145" applyNumberFormat="1" applyFont="1" applyFill="1" applyBorder="1" applyAlignment="1">
      <alignment horizontal="right" vertical="center"/>
    </xf>
    <xf numFmtId="168" fontId="4" fillId="36" borderId="58" xfId="145" applyNumberFormat="1" applyFont="1" applyFill="1" applyBorder="1" applyAlignment="1">
      <alignment horizontal="right" vertical="center"/>
    </xf>
    <xf numFmtId="0" fontId="4" fillId="0" borderId="57" xfId="386" applyFont="1" applyBorder="1" applyAlignment="1">
      <alignment horizontal="left" vertical="center" wrapText="1"/>
    </xf>
    <xf numFmtId="0" fontId="4" fillId="0" borderId="57" xfId="386" applyFont="1" applyBorder="1" applyAlignment="1">
      <alignment vertical="center" wrapText="1"/>
    </xf>
    <xf numFmtId="0" fontId="4" fillId="0" borderId="57" xfId="319" applyFont="1" applyBorder="1" applyAlignment="1">
      <alignment horizontal="left" vertical="center"/>
    </xf>
    <xf numFmtId="0" fontId="4" fillId="0" borderId="59" xfId="386" applyFont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/>
    <xf numFmtId="168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3" xfId="319" applyFont="1" applyBorder="1" applyAlignment="1">
      <alignment vertical="center"/>
    </xf>
    <xf numFmtId="0" fontId="4" fillId="0" borderId="57" xfId="319" applyFont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8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8" fontId="110" fillId="36" borderId="63" xfId="145" applyNumberFormat="1" applyFont="1" applyFill="1" applyBorder="1" applyAlignment="1">
      <alignment horizontal="right" vertical="center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8" xfId="319" applyFont="1" applyBorder="1" applyAlignment="1">
      <alignment horizontal="center" vertical="top"/>
    </xf>
    <xf numFmtId="0" fontId="3" fillId="0" borderId="49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Border="1" applyAlignment="1">
      <alignment horizontal="center" vertical="center"/>
    </xf>
    <xf numFmtId="0" fontId="3" fillId="0" borderId="53" xfId="386" applyFont="1" applyBorder="1" applyAlignment="1">
      <alignment horizontal="left" vertical="center"/>
    </xf>
    <xf numFmtId="168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Border="1" applyAlignment="1">
      <alignment horizontal="center" vertical="center"/>
    </xf>
    <xf numFmtId="0" fontId="3" fillId="0" borderId="57" xfId="575" applyFont="1" applyBorder="1" applyAlignment="1">
      <alignment horizontal="left" vertical="center"/>
    </xf>
    <xf numFmtId="168" fontId="3" fillId="36" borderId="58" xfId="145" applyNumberFormat="1" applyFont="1" applyFill="1" applyBorder="1" applyAlignment="1">
      <alignment horizontal="right" vertical="center"/>
    </xf>
    <xf numFmtId="0" fontId="3" fillId="0" borderId="57" xfId="386" applyFont="1" applyBorder="1" applyAlignment="1">
      <alignment horizontal="left" vertical="center"/>
    </xf>
    <xf numFmtId="0" fontId="3" fillId="0" borderId="57" xfId="386" applyFont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Font="1" applyFill="1" applyBorder="1" applyAlignment="1">
      <alignment horizontal="center" vertical="center"/>
    </xf>
    <xf numFmtId="0" fontId="4" fillId="36" borderId="60" xfId="386" applyFont="1" applyFill="1" applyBorder="1" applyAlignment="1">
      <alignment vertical="center"/>
    </xf>
    <xf numFmtId="168" fontId="4" fillId="36" borderId="64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8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9" xfId="386" applyFont="1" applyFill="1" applyBorder="1" applyAlignment="1">
      <alignment vertical="center"/>
    </xf>
    <xf numFmtId="168" fontId="4" fillId="36" borderId="50" xfId="145" applyNumberFormat="1" applyFont="1" applyFill="1" applyBorder="1" applyAlignment="1">
      <alignment horizontal="right" vertical="center"/>
    </xf>
    <xf numFmtId="0" fontId="3" fillId="0" borderId="53" xfId="575" applyFont="1" applyBorder="1" applyAlignment="1">
      <alignment horizontal="left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Border="1" applyAlignment="1">
      <alignment horizontal="center" vertical="center"/>
    </xf>
    <xf numFmtId="0" fontId="3" fillId="0" borderId="61" xfId="386" applyFont="1" applyBorder="1" applyAlignment="1">
      <alignment horizontal="left" vertical="center"/>
    </xf>
    <xf numFmtId="168" fontId="3" fillId="36" borderId="64" xfId="145" applyNumberFormat="1" applyFont="1" applyFill="1" applyBorder="1" applyAlignment="1">
      <alignment horizontal="right" vertical="center"/>
    </xf>
    <xf numFmtId="168" fontId="3" fillId="0" borderId="0" xfId="145" applyNumberFormat="1" applyFont="1" applyFill="1" applyBorder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8" fontId="3" fillId="0" borderId="0" xfId="0" applyNumberFormat="1" applyFont="1" applyAlignment="1">
      <alignment vertical="center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4" fillId="0" borderId="0" xfId="319" applyFont="1"/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Font="1" applyFill="1" applyBorder="1" applyAlignment="1">
      <alignment horizontal="center" vertical="center" wrapText="1"/>
    </xf>
    <xf numFmtId="0" fontId="4" fillId="49" borderId="28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4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E59"/>
  <sheetViews>
    <sheetView showGridLines="0" tabSelected="1" zoomScale="90" zoomScaleNormal="90" workbookViewId="0">
      <pane ySplit="7" topLeftCell="A8" activePane="bottomLeft" state="frozen"/>
      <selection pane="bottomLeft"/>
    </sheetView>
  </sheetViews>
  <sheetFormatPr defaultColWidth="9.1796875" defaultRowHeight="13.5"/>
  <cols>
    <col min="1" max="1" width="2" style="131" customWidth="1"/>
    <col min="2" max="2" width="11" style="131" customWidth="1"/>
    <col min="3" max="3" width="5.1796875" style="131" customWidth="1"/>
    <col min="4" max="4" width="73.7265625" style="131" customWidth="1"/>
    <col min="5" max="5" width="17.453125" style="131" customWidth="1"/>
    <col min="6" max="16384" width="9.1796875" style="131"/>
  </cols>
  <sheetData>
    <row r="2" spans="2:5" s="218" customFormat="1">
      <c r="B2" s="224" t="s">
        <v>84</v>
      </c>
      <c r="C2" s="224"/>
      <c r="D2" s="215" t="s">
        <v>244</v>
      </c>
      <c r="E2" s="219" t="s">
        <v>237</v>
      </c>
    </row>
    <row r="3" spans="2:5" s="218" customFormat="1">
      <c r="B3" s="225" t="s">
        <v>245</v>
      </c>
      <c r="C3" s="225"/>
      <c r="D3" s="225"/>
      <c r="E3" s="225"/>
    </row>
    <row r="4" spans="2:5">
      <c r="B4" s="132"/>
      <c r="C4" s="132"/>
    </row>
    <row r="5" spans="2:5" ht="18" customHeight="1">
      <c r="B5" s="133"/>
      <c r="C5" s="226" t="s">
        <v>85</v>
      </c>
      <c r="D5" s="227"/>
      <c r="E5" s="227"/>
    </row>
    <row r="6" spans="2:5" ht="14" thickBot="1">
      <c r="E6" s="177" t="s">
        <v>86</v>
      </c>
    </row>
    <row r="7" spans="2:5" s="139" customFormat="1" ht="27.5" thickBot="1">
      <c r="B7" s="134" t="s">
        <v>87</v>
      </c>
      <c r="C7" s="135" t="s">
        <v>88</v>
      </c>
      <c r="D7" s="136"/>
      <c r="E7" s="137" t="s">
        <v>89</v>
      </c>
    </row>
    <row r="8" spans="2:5" s="139" customFormat="1" ht="6" customHeight="1">
      <c r="C8" s="140"/>
      <c r="E8" s="141"/>
    </row>
    <row r="9" spans="2:5" s="142" customFormat="1" ht="14" thickBot="1">
      <c r="C9" s="222" t="s">
        <v>90</v>
      </c>
      <c r="D9" s="222"/>
      <c r="E9" s="222"/>
    </row>
    <row r="10" spans="2:5" s="148" customFormat="1" ht="15" customHeight="1">
      <c r="B10" s="143" t="s">
        <v>91</v>
      </c>
      <c r="C10" s="144">
        <v>1</v>
      </c>
      <c r="D10" s="145" t="s">
        <v>241</v>
      </c>
      <c r="E10" s="146">
        <v>7224534.5599999996</v>
      </c>
    </row>
    <row r="11" spans="2:5" s="148" customFormat="1" ht="15" customHeight="1">
      <c r="B11" s="149" t="s">
        <v>92</v>
      </c>
      <c r="C11" s="150">
        <v>2</v>
      </c>
      <c r="D11" s="151" t="s">
        <v>93</v>
      </c>
      <c r="E11" s="152">
        <v>60258965.470000006</v>
      </c>
    </row>
    <row r="12" spans="2:5" s="148" customFormat="1" ht="15" customHeight="1">
      <c r="B12" s="149" t="s">
        <v>94</v>
      </c>
      <c r="C12" s="150">
        <v>3</v>
      </c>
      <c r="D12" s="151" t="s">
        <v>95</v>
      </c>
      <c r="E12" s="152">
        <v>0</v>
      </c>
    </row>
    <row r="13" spans="2:5" s="148" customFormat="1" ht="15" customHeight="1">
      <c r="B13" s="149" t="s">
        <v>96</v>
      </c>
      <c r="C13" s="150">
        <v>4</v>
      </c>
      <c r="D13" s="154" t="s">
        <v>97</v>
      </c>
      <c r="E13" s="152">
        <v>0</v>
      </c>
    </row>
    <row r="14" spans="2:5" s="148" customFormat="1" ht="27">
      <c r="B14" s="149" t="s">
        <v>98</v>
      </c>
      <c r="C14" s="150">
        <v>5</v>
      </c>
      <c r="D14" s="155" t="s">
        <v>99</v>
      </c>
      <c r="E14" s="152">
        <v>0</v>
      </c>
    </row>
    <row r="15" spans="2:5" s="148" customFormat="1" ht="15" customHeight="1">
      <c r="B15" s="149" t="s">
        <v>100</v>
      </c>
      <c r="C15" s="150">
        <v>6</v>
      </c>
      <c r="D15" s="154" t="s">
        <v>101</v>
      </c>
      <c r="E15" s="152">
        <v>90232149.812809452</v>
      </c>
    </row>
    <row r="16" spans="2:5" s="148" customFormat="1" ht="15" customHeight="1">
      <c r="B16" s="149" t="s">
        <v>102</v>
      </c>
      <c r="C16" s="150">
        <v>7</v>
      </c>
      <c r="D16" s="151" t="s">
        <v>103</v>
      </c>
      <c r="E16" s="152">
        <v>0</v>
      </c>
    </row>
    <row r="17" spans="2:5" s="148" customFormat="1" ht="15" customHeight="1">
      <c r="B17" s="149" t="s">
        <v>104</v>
      </c>
      <c r="C17" s="150">
        <v>8</v>
      </c>
      <c r="D17" s="154" t="s">
        <v>105</v>
      </c>
      <c r="E17" s="152">
        <v>206504.02000000002</v>
      </c>
    </row>
    <row r="18" spans="2:5" s="148" customFormat="1" ht="15" customHeight="1">
      <c r="B18" s="149" t="s">
        <v>106</v>
      </c>
      <c r="C18" s="150">
        <v>9</v>
      </c>
      <c r="D18" s="151" t="s">
        <v>107</v>
      </c>
      <c r="E18" s="152">
        <v>0</v>
      </c>
    </row>
    <row r="19" spans="2:5" s="148" customFormat="1" ht="15" customHeight="1">
      <c r="B19" s="149" t="s">
        <v>108</v>
      </c>
      <c r="C19" s="150">
        <v>10</v>
      </c>
      <c r="D19" s="151" t="s">
        <v>109</v>
      </c>
      <c r="E19" s="152">
        <v>0</v>
      </c>
    </row>
    <row r="20" spans="2:5" s="148" customFormat="1" ht="15" customHeight="1">
      <c r="B20" s="149" t="s">
        <v>110</v>
      </c>
      <c r="C20" s="150">
        <v>11</v>
      </c>
      <c r="D20" s="151" t="s">
        <v>111</v>
      </c>
      <c r="E20" s="152">
        <v>8535876.6300000064</v>
      </c>
    </row>
    <row r="21" spans="2:5" s="148" customFormat="1" ht="15" customHeight="1">
      <c r="B21" s="149" t="s">
        <v>112</v>
      </c>
      <c r="C21" s="150">
        <v>12</v>
      </c>
      <c r="D21" s="151" t="s">
        <v>113</v>
      </c>
      <c r="E21" s="152">
        <v>21589326.836833343</v>
      </c>
    </row>
    <row r="22" spans="2:5" s="148" customFormat="1" ht="15" customHeight="1">
      <c r="B22" s="149" t="s">
        <v>114</v>
      </c>
      <c r="C22" s="150">
        <v>13</v>
      </c>
      <c r="D22" s="151" t="s">
        <v>115</v>
      </c>
      <c r="E22" s="152">
        <v>1862438.3800000004</v>
      </c>
    </row>
    <row r="23" spans="2:5" s="148" customFormat="1" ht="15" customHeight="1">
      <c r="B23" s="149" t="s">
        <v>116</v>
      </c>
      <c r="C23" s="150">
        <v>14</v>
      </c>
      <c r="D23" s="151" t="s">
        <v>117</v>
      </c>
      <c r="E23" s="152">
        <v>4526732.1199999973</v>
      </c>
    </row>
    <row r="24" spans="2:5" s="148" customFormat="1" ht="15" customHeight="1">
      <c r="B24" s="149" t="s">
        <v>118</v>
      </c>
      <c r="C24" s="150">
        <v>15</v>
      </c>
      <c r="D24" s="151" t="s">
        <v>119</v>
      </c>
      <c r="E24" s="152">
        <v>1762227.6</v>
      </c>
    </row>
    <row r="25" spans="2:5" s="148" customFormat="1" ht="15" customHeight="1">
      <c r="B25" s="149" t="s">
        <v>120</v>
      </c>
      <c r="C25" s="150">
        <v>16</v>
      </c>
      <c r="D25" s="151" t="s">
        <v>121</v>
      </c>
      <c r="E25" s="152">
        <v>1980605.9999999993</v>
      </c>
    </row>
    <row r="26" spans="2:5" s="148" customFormat="1" ht="15" customHeight="1">
      <c r="B26" s="149" t="s">
        <v>122</v>
      </c>
      <c r="C26" s="150">
        <v>17</v>
      </c>
      <c r="D26" s="151" t="s">
        <v>123</v>
      </c>
      <c r="E26" s="152">
        <v>0</v>
      </c>
    </row>
    <row r="27" spans="2:5" s="148" customFormat="1" ht="15" customHeight="1">
      <c r="B27" s="149" t="s">
        <v>124</v>
      </c>
      <c r="C27" s="150">
        <v>18</v>
      </c>
      <c r="D27" s="156" t="s">
        <v>125</v>
      </c>
      <c r="E27" s="152">
        <v>3647232.0200000484</v>
      </c>
    </row>
    <row r="28" spans="2:5" s="161" customFormat="1" ht="15" customHeight="1" thickBot="1">
      <c r="B28" s="157" t="s">
        <v>126</v>
      </c>
      <c r="C28" s="158">
        <v>19</v>
      </c>
      <c r="D28" s="159" t="s">
        <v>127</v>
      </c>
      <c r="E28" s="160">
        <f>SUM(E10:E27)</f>
        <v>201826593.44964281</v>
      </c>
    </row>
    <row r="29" spans="2:5" s="142" customFormat="1" ht="6" customHeight="1">
      <c r="B29" s="162"/>
      <c r="C29" s="163"/>
      <c r="D29" s="164"/>
      <c r="E29" s="165"/>
    </row>
    <row r="30" spans="2:5" s="142" customFormat="1" ht="14" thickBot="1">
      <c r="B30" s="162"/>
      <c r="C30" s="222" t="s">
        <v>128</v>
      </c>
      <c r="D30" s="222"/>
      <c r="E30" s="222"/>
    </row>
    <row r="31" spans="2:5" s="148" customFormat="1" ht="15" customHeight="1">
      <c r="B31" s="143" t="s">
        <v>129</v>
      </c>
      <c r="C31" s="144">
        <v>20</v>
      </c>
      <c r="D31" s="166" t="s">
        <v>130</v>
      </c>
      <c r="E31" s="146">
        <v>138894166.53134134</v>
      </c>
    </row>
    <row r="32" spans="2:5" s="148" customFormat="1" ht="15" customHeight="1">
      <c r="B32" s="149" t="s">
        <v>131</v>
      </c>
      <c r="C32" s="150">
        <v>21</v>
      </c>
      <c r="D32" s="167" t="s">
        <v>132</v>
      </c>
      <c r="E32" s="152">
        <v>2910207.2984063951</v>
      </c>
    </row>
    <row r="33" spans="2:5" s="148" customFormat="1" ht="15" customHeight="1">
      <c r="B33" s="149" t="s">
        <v>133</v>
      </c>
      <c r="C33" s="150">
        <v>22</v>
      </c>
      <c r="D33" s="154" t="s">
        <v>134</v>
      </c>
      <c r="E33" s="152">
        <v>0</v>
      </c>
    </row>
    <row r="34" spans="2:5" s="148" customFormat="1" ht="15" customHeight="1">
      <c r="B34" s="149" t="s">
        <v>135</v>
      </c>
      <c r="C34" s="150">
        <v>23</v>
      </c>
      <c r="D34" s="167" t="s">
        <v>136</v>
      </c>
      <c r="E34" s="152">
        <v>707342.01935922191</v>
      </c>
    </row>
    <row r="35" spans="2:5" s="148" customFormat="1" ht="15" customHeight="1">
      <c r="B35" s="149" t="s">
        <v>137</v>
      </c>
      <c r="C35" s="150">
        <v>24</v>
      </c>
      <c r="D35" s="167" t="s">
        <v>138</v>
      </c>
      <c r="E35" s="152">
        <v>1723494.466584</v>
      </c>
    </row>
    <row r="36" spans="2:5" s="148" customFormat="1" ht="15" customHeight="1">
      <c r="B36" s="149" t="s">
        <v>139</v>
      </c>
      <c r="C36" s="150">
        <v>25</v>
      </c>
      <c r="D36" s="167" t="s">
        <v>140</v>
      </c>
      <c r="E36" s="152">
        <v>0</v>
      </c>
    </row>
    <row r="37" spans="2:5" s="148" customFormat="1" ht="15" customHeight="1">
      <c r="B37" s="149" t="s">
        <v>141</v>
      </c>
      <c r="C37" s="150">
        <v>26</v>
      </c>
      <c r="D37" s="167" t="s">
        <v>142</v>
      </c>
      <c r="E37" s="152">
        <v>0</v>
      </c>
    </row>
    <row r="38" spans="2:5" s="148" customFormat="1" ht="15" customHeight="1">
      <c r="B38" s="149" t="s">
        <v>143</v>
      </c>
      <c r="C38" s="150">
        <v>27</v>
      </c>
      <c r="D38" s="167" t="s">
        <v>144</v>
      </c>
      <c r="E38" s="152">
        <v>1749784.98</v>
      </c>
    </row>
    <row r="39" spans="2:5" s="148" customFormat="1" ht="15" customHeight="1">
      <c r="B39" s="149" t="s">
        <v>145</v>
      </c>
      <c r="C39" s="150">
        <v>28</v>
      </c>
      <c r="D39" s="167" t="s">
        <v>146</v>
      </c>
      <c r="E39" s="152">
        <v>0</v>
      </c>
    </row>
    <row r="40" spans="2:5" s="148" customFormat="1" ht="15" customHeight="1">
      <c r="B40" s="149" t="s">
        <v>147</v>
      </c>
      <c r="C40" s="150">
        <v>29</v>
      </c>
      <c r="D40" s="167" t="s">
        <v>148</v>
      </c>
      <c r="E40" s="152">
        <v>6014559.46</v>
      </c>
    </row>
    <row r="41" spans="2:5" s="161" customFormat="1" ht="15" customHeight="1" thickBot="1">
      <c r="B41" s="157" t="s">
        <v>149</v>
      </c>
      <c r="C41" s="158">
        <v>30</v>
      </c>
      <c r="D41" s="168" t="s">
        <v>150</v>
      </c>
      <c r="E41" s="160">
        <f>SUM(E31:E40)</f>
        <v>151999554.75569096</v>
      </c>
    </row>
    <row r="42" spans="2:5" s="142" customFormat="1" ht="6" customHeight="1">
      <c r="B42" s="169"/>
      <c r="C42" s="170"/>
      <c r="D42" s="164"/>
      <c r="E42" s="165"/>
    </row>
    <row r="43" spans="2:5" s="142" customFormat="1" ht="14" thickBot="1">
      <c r="B43" s="169"/>
      <c r="C43" s="222" t="s">
        <v>151</v>
      </c>
      <c r="D43" s="222"/>
      <c r="E43" s="222"/>
    </row>
    <row r="44" spans="2:5" s="148" customFormat="1" ht="15" customHeight="1">
      <c r="B44" s="143" t="s">
        <v>152</v>
      </c>
      <c r="C44" s="144">
        <v>31</v>
      </c>
      <c r="D44" s="166" t="s">
        <v>153</v>
      </c>
      <c r="E44" s="146">
        <v>37971894</v>
      </c>
    </row>
    <row r="45" spans="2:5" s="148" customFormat="1" ht="15" customHeight="1">
      <c r="B45" s="149" t="s">
        <v>154</v>
      </c>
      <c r="C45" s="150">
        <v>32</v>
      </c>
      <c r="D45" s="167" t="s">
        <v>155</v>
      </c>
      <c r="E45" s="152">
        <v>0</v>
      </c>
    </row>
    <row r="46" spans="2:5" s="148" customFormat="1" ht="15" customHeight="1">
      <c r="B46" s="149" t="s">
        <v>156</v>
      </c>
      <c r="C46" s="150">
        <v>33</v>
      </c>
      <c r="D46" s="167" t="s">
        <v>157</v>
      </c>
      <c r="E46" s="152">
        <v>0</v>
      </c>
    </row>
    <row r="47" spans="2:5" s="148" customFormat="1" ht="15" customHeight="1">
      <c r="B47" s="149" t="s">
        <v>158</v>
      </c>
      <c r="C47" s="150">
        <v>34</v>
      </c>
      <c r="D47" s="167" t="s">
        <v>159</v>
      </c>
      <c r="E47" s="152">
        <v>-868499.80181862158</v>
      </c>
    </row>
    <row r="48" spans="2:5" s="148" customFormat="1" ht="15" customHeight="1">
      <c r="B48" s="149" t="s">
        <v>160</v>
      </c>
      <c r="C48" s="150">
        <v>35</v>
      </c>
      <c r="D48" s="167" t="s">
        <v>161</v>
      </c>
      <c r="E48" s="152">
        <v>10699574.430278514</v>
      </c>
    </row>
    <row r="49" spans="2:5" s="148" customFormat="1" ht="15" customHeight="1">
      <c r="B49" s="149" t="s">
        <v>162</v>
      </c>
      <c r="C49" s="150">
        <v>36</v>
      </c>
      <c r="D49" s="167" t="s">
        <v>163</v>
      </c>
      <c r="E49" s="152">
        <v>2024070.23</v>
      </c>
    </row>
    <row r="50" spans="2:5" s="161" customFormat="1" ht="15" customHeight="1">
      <c r="B50" s="149" t="s">
        <v>164</v>
      </c>
      <c r="C50" s="171">
        <v>37</v>
      </c>
      <c r="D50" s="172" t="s">
        <v>165</v>
      </c>
      <c r="E50" s="173">
        <f>SUM(E44+E45-E46+E47+E48+E49)</f>
        <v>49827038.858459882</v>
      </c>
    </row>
    <row r="51" spans="2:5" s="161" customFormat="1" ht="15" customHeight="1" thickBot="1">
      <c r="B51" s="157" t="s">
        <v>166</v>
      </c>
      <c r="C51" s="174">
        <v>38</v>
      </c>
      <c r="D51" s="175" t="s">
        <v>167</v>
      </c>
      <c r="E51" s="176">
        <f>E41+E50</f>
        <v>201826593.61415085</v>
      </c>
    </row>
    <row r="54" spans="2:5">
      <c r="C54" s="223"/>
      <c r="D54" s="223"/>
      <c r="E54" s="223"/>
    </row>
    <row r="55" spans="2:5">
      <c r="C55" s="221"/>
      <c r="D55" s="221"/>
      <c r="E55" s="221"/>
    </row>
    <row r="56" spans="2:5">
      <c r="C56" s="223"/>
      <c r="D56" s="223"/>
      <c r="E56" s="223"/>
    </row>
    <row r="57" spans="2:5">
      <c r="C57" s="221"/>
      <c r="D57" s="221"/>
      <c r="E57" s="221"/>
    </row>
    <row r="58" spans="2:5" ht="15" customHeight="1">
      <c r="C58" s="223"/>
      <c r="D58" s="223"/>
      <c r="E58" s="223"/>
    </row>
    <row r="59" spans="2:5">
      <c r="C59" s="221"/>
      <c r="D59" s="221"/>
      <c r="E59" s="221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E81"/>
  <sheetViews>
    <sheetView showGridLines="0" zoomScale="90" zoomScaleNormal="90" workbookViewId="0">
      <pane ySplit="6" topLeftCell="A7" activePane="bottomLeft" state="frozen"/>
      <selection activeCell="C120" sqref="C120"/>
      <selection pane="bottomLeft"/>
    </sheetView>
  </sheetViews>
  <sheetFormatPr defaultColWidth="9.1796875" defaultRowHeight="13.5"/>
  <cols>
    <col min="1" max="1" width="2" style="142" customWidth="1"/>
    <col min="2" max="2" width="11" style="142" customWidth="1"/>
    <col min="3" max="3" width="5.81640625" style="142" customWidth="1"/>
    <col min="4" max="4" width="81.7265625" style="142" customWidth="1"/>
    <col min="5" max="5" width="15.7265625" style="142" customWidth="1"/>
    <col min="6" max="16384" width="9.1796875" style="142"/>
  </cols>
  <sheetData>
    <row r="1" spans="2:5" ht="15" customHeight="1">
      <c r="B1" s="230" t="s">
        <v>84</v>
      </c>
      <c r="C1" s="230"/>
      <c r="D1" s="178" t="s">
        <v>244</v>
      </c>
      <c r="E1" s="216" t="s">
        <v>238</v>
      </c>
    </row>
    <row r="2" spans="2:5" ht="15" customHeight="1">
      <c r="B2" s="230" t="s">
        <v>246</v>
      </c>
      <c r="C2" s="230"/>
      <c r="D2" s="230"/>
      <c r="E2" s="230"/>
    </row>
    <row r="3" spans="2:5" ht="15" customHeight="1"/>
    <row r="4" spans="2:5" s="179" customFormat="1" ht="12.75" customHeight="1">
      <c r="D4" s="231" t="s">
        <v>168</v>
      </c>
      <c r="E4" s="231"/>
    </row>
    <row r="5" spans="2:5" ht="15" customHeight="1" thickBot="1">
      <c r="E5" s="214" t="s">
        <v>86</v>
      </c>
    </row>
    <row r="6" spans="2:5" s="182" customFormat="1" ht="45" customHeight="1" thickBot="1">
      <c r="B6" s="134" t="s">
        <v>87</v>
      </c>
      <c r="C6" s="180" t="s">
        <v>88</v>
      </c>
      <c r="D6" s="181"/>
      <c r="E6" s="138" t="s">
        <v>89</v>
      </c>
    </row>
    <row r="7" spans="2:5" ht="9" customHeight="1">
      <c r="C7" s="148"/>
      <c r="D7" s="148"/>
      <c r="E7" s="183"/>
    </row>
    <row r="8" spans="2:5" ht="15" customHeight="1" thickBot="1">
      <c r="C8" s="228" t="s">
        <v>169</v>
      </c>
      <c r="D8" s="228"/>
      <c r="E8" s="228"/>
    </row>
    <row r="9" spans="2:5" ht="15" customHeight="1">
      <c r="B9" s="184" t="s">
        <v>91</v>
      </c>
      <c r="C9" s="185">
        <v>1</v>
      </c>
      <c r="D9" s="186" t="s">
        <v>170</v>
      </c>
      <c r="E9" s="187">
        <v>237689970.28942701</v>
      </c>
    </row>
    <row r="10" spans="2:5" ht="15" customHeight="1">
      <c r="B10" s="188" t="s">
        <v>92</v>
      </c>
      <c r="C10" s="189">
        <v>2</v>
      </c>
      <c r="D10" s="190" t="s">
        <v>171</v>
      </c>
      <c r="E10" s="191">
        <v>58752299.531789258</v>
      </c>
    </row>
    <row r="11" spans="2:5" ht="15" customHeight="1">
      <c r="B11" s="188" t="s">
        <v>94</v>
      </c>
      <c r="C11" s="189">
        <v>3</v>
      </c>
      <c r="D11" s="192" t="s">
        <v>172</v>
      </c>
      <c r="E11" s="191">
        <v>13608269.114861608</v>
      </c>
    </row>
    <row r="12" spans="2:5" ht="15" customHeight="1">
      <c r="B12" s="188" t="s">
        <v>96</v>
      </c>
      <c r="C12" s="189">
        <v>4</v>
      </c>
      <c r="D12" s="193" t="s">
        <v>173</v>
      </c>
      <c r="E12" s="191">
        <v>-7927453.1914754454</v>
      </c>
    </row>
    <row r="13" spans="2:5" s="148" customFormat="1" ht="15" customHeight="1">
      <c r="B13" s="188" t="s">
        <v>98</v>
      </c>
      <c r="C13" s="150">
        <v>5</v>
      </c>
      <c r="D13" s="151" t="s">
        <v>174</v>
      </c>
      <c r="E13" s="153">
        <f>E9-E10-E11+E12</f>
        <v>157401948.45130068</v>
      </c>
    </row>
    <row r="14" spans="2:5" ht="15" customHeight="1">
      <c r="B14" s="188" t="s">
        <v>100</v>
      </c>
      <c r="C14" s="189">
        <v>6</v>
      </c>
      <c r="D14" s="190" t="s">
        <v>175</v>
      </c>
      <c r="E14" s="191">
        <v>152872787.09999999</v>
      </c>
    </row>
    <row r="15" spans="2:5" ht="15" customHeight="1">
      <c r="B15" s="188" t="s">
        <v>102</v>
      </c>
      <c r="C15" s="189">
        <v>7</v>
      </c>
      <c r="D15" s="190" t="s">
        <v>176</v>
      </c>
      <c r="E15" s="191">
        <v>48949791.759999998</v>
      </c>
    </row>
    <row r="16" spans="2:5" ht="15" customHeight="1">
      <c r="B16" s="188" t="s">
        <v>104</v>
      </c>
      <c r="C16" s="189">
        <v>8</v>
      </c>
      <c r="D16" s="192" t="s">
        <v>177</v>
      </c>
      <c r="E16" s="191">
        <v>1360385.8499999992</v>
      </c>
    </row>
    <row r="17" spans="2:5" ht="15" customHeight="1">
      <c r="B17" s="188" t="s">
        <v>106</v>
      </c>
      <c r="C17" s="189">
        <v>9</v>
      </c>
      <c r="D17" s="192" t="s">
        <v>178</v>
      </c>
      <c r="E17" s="191">
        <v>-6318174.2129216604</v>
      </c>
    </row>
    <row r="18" spans="2:5" ht="15" customHeight="1">
      <c r="B18" s="188" t="s">
        <v>108</v>
      </c>
      <c r="C18" s="189">
        <v>10</v>
      </c>
      <c r="D18" s="192" t="s">
        <v>179</v>
      </c>
      <c r="E18" s="191">
        <v>2547038.7880000006</v>
      </c>
    </row>
    <row r="19" spans="2:5" s="148" customFormat="1" ht="15" customHeight="1">
      <c r="B19" s="188" t="s">
        <v>110</v>
      </c>
      <c r="C19" s="150">
        <v>11</v>
      </c>
      <c r="D19" s="151" t="s">
        <v>180</v>
      </c>
      <c r="E19" s="153">
        <f>E14-E15+E16-E17-E18</f>
        <v>109054516.61492166</v>
      </c>
    </row>
    <row r="20" spans="2:5" s="148" customFormat="1" ht="15" customHeight="1">
      <c r="B20" s="188" t="s">
        <v>112</v>
      </c>
      <c r="C20" s="150">
        <v>12</v>
      </c>
      <c r="D20" s="151" t="s">
        <v>181</v>
      </c>
      <c r="E20" s="153">
        <v>0</v>
      </c>
    </row>
    <row r="21" spans="2:5" s="148" customFormat="1" ht="15" customHeight="1">
      <c r="B21" s="188" t="s">
        <v>114</v>
      </c>
      <c r="C21" s="150">
        <v>13</v>
      </c>
      <c r="D21" s="151" t="s">
        <v>182</v>
      </c>
      <c r="E21" s="153">
        <v>8643154.0528999995</v>
      </c>
    </row>
    <row r="22" spans="2:5" s="148" customFormat="1" ht="15" customHeight="1" thickBot="1">
      <c r="B22" s="194" t="s">
        <v>116</v>
      </c>
      <c r="C22" s="195">
        <v>14</v>
      </c>
      <c r="D22" s="196" t="s">
        <v>183</v>
      </c>
      <c r="E22" s="197">
        <f>E13-E19-E20+E21</f>
        <v>56990585.889279023</v>
      </c>
    </row>
    <row r="23" spans="2:5" ht="9" customHeight="1">
      <c r="C23" s="163"/>
      <c r="D23" s="198"/>
      <c r="E23" s="165"/>
    </row>
    <row r="24" spans="2:5" ht="15" customHeight="1" thickBot="1">
      <c r="C24" s="228" t="s">
        <v>184</v>
      </c>
      <c r="D24" s="228"/>
      <c r="E24" s="228"/>
    </row>
    <row r="25" spans="2:5" ht="15" customHeight="1">
      <c r="B25" s="184" t="s">
        <v>118</v>
      </c>
      <c r="C25" s="185">
        <v>15</v>
      </c>
      <c r="D25" s="186" t="s">
        <v>170</v>
      </c>
      <c r="E25" s="187">
        <v>10420170.219611999</v>
      </c>
    </row>
    <row r="26" spans="2:5" ht="15" customHeight="1">
      <c r="B26" s="188" t="s">
        <v>120</v>
      </c>
      <c r="C26" s="189">
        <v>16</v>
      </c>
      <c r="D26" s="190" t="s">
        <v>171</v>
      </c>
      <c r="E26" s="191">
        <v>2668315.6127140997</v>
      </c>
    </row>
    <row r="27" spans="2:5" ht="15" customHeight="1">
      <c r="B27" s="188" t="s">
        <v>122</v>
      </c>
      <c r="C27" s="189">
        <v>17</v>
      </c>
      <c r="D27" s="192" t="s">
        <v>172</v>
      </c>
      <c r="E27" s="191">
        <v>84373.794190776767</v>
      </c>
    </row>
    <row r="28" spans="2:5" ht="15" customHeight="1">
      <c r="B28" s="188" t="s">
        <v>124</v>
      </c>
      <c r="C28" s="189">
        <v>18</v>
      </c>
      <c r="D28" s="192" t="s">
        <v>173</v>
      </c>
      <c r="E28" s="191">
        <v>20501.735299115418</v>
      </c>
    </row>
    <row r="29" spans="2:5" s="148" customFormat="1" ht="15" customHeight="1">
      <c r="B29" s="188" t="s">
        <v>126</v>
      </c>
      <c r="C29" s="150">
        <v>19</v>
      </c>
      <c r="D29" s="151" t="s">
        <v>185</v>
      </c>
      <c r="E29" s="153">
        <f>E25-E26-E27+E28</f>
        <v>7687982.5480062375</v>
      </c>
    </row>
    <row r="30" spans="2:5" ht="15" customHeight="1">
      <c r="B30" s="188" t="s">
        <v>129</v>
      </c>
      <c r="C30" s="189">
        <v>20</v>
      </c>
      <c r="D30" s="190" t="s">
        <v>175</v>
      </c>
      <c r="E30" s="191">
        <v>3555087.4800000009</v>
      </c>
    </row>
    <row r="31" spans="2:5" ht="15" customHeight="1">
      <c r="B31" s="188" t="s">
        <v>131</v>
      </c>
      <c r="C31" s="189">
        <v>21</v>
      </c>
      <c r="D31" s="190" t="s">
        <v>186</v>
      </c>
      <c r="E31" s="191">
        <v>1418505.4700000002</v>
      </c>
    </row>
    <row r="32" spans="2:5" ht="15" customHeight="1">
      <c r="B32" s="188" t="s">
        <v>133</v>
      </c>
      <c r="C32" s="189">
        <v>22</v>
      </c>
      <c r="D32" s="192" t="s">
        <v>177</v>
      </c>
      <c r="E32" s="191">
        <v>566065.07999999984</v>
      </c>
    </row>
    <row r="33" spans="2:5" ht="15" customHeight="1">
      <c r="B33" s="188" t="s">
        <v>135</v>
      </c>
      <c r="C33" s="189">
        <v>23</v>
      </c>
      <c r="D33" s="192" t="s">
        <v>178</v>
      </c>
      <c r="E33" s="191">
        <v>134053.40999999992</v>
      </c>
    </row>
    <row r="34" spans="2:5" ht="15" customHeight="1">
      <c r="B34" s="188" t="s">
        <v>137</v>
      </c>
      <c r="C34" s="189">
        <v>24</v>
      </c>
      <c r="D34" s="192" t="s">
        <v>187</v>
      </c>
      <c r="E34" s="191">
        <v>0</v>
      </c>
    </row>
    <row r="35" spans="2:5" s="148" customFormat="1" ht="15" customHeight="1">
      <c r="B35" s="188" t="s">
        <v>139</v>
      </c>
      <c r="C35" s="150">
        <v>25</v>
      </c>
      <c r="D35" s="151" t="s">
        <v>188</v>
      </c>
      <c r="E35" s="153">
        <f>E30-E31+E32-E33-E34</f>
        <v>2568593.6800000006</v>
      </c>
    </row>
    <row r="36" spans="2:5" ht="15" customHeight="1">
      <c r="B36" s="188" t="s">
        <v>141</v>
      </c>
      <c r="C36" s="189">
        <v>26</v>
      </c>
      <c r="D36" s="190" t="s">
        <v>189</v>
      </c>
      <c r="E36" s="191">
        <v>0</v>
      </c>
    </row>
    <row r="37" spans="2:5" ht="15" customHeight="1">
      <c r="B37" s="188" t="s">
        <v>143</v>
      </c>
      <c r="C37" s="189">
        <v>27</v>
      </c>
      <c r="D37" s="192" t="s">
        <v>190</v>
      </c>
      <c r="E37" s="191">
        <v>0</v>
      </c>
    </row>
    <row r="38" spans="2:5" s="148" customFormat="1" ht="15" customHeight="1">
      <c r="B38" s="188" t="s">
        <v>145</v>
      </c>
      <c r="C38" s="150">
        <v>28</v>
      </c>
      <c r="D38" s="151" t="s">
        <v>191</v>
      </c>
      <c r="E38" s="153">
        <f>E36-E37</f>
        <v>0</v>
      </c>
    </row>
    <row r="39" spans="2:5" s="148" customFormat="1" ht="15" customHeight="1">
      <c r="B39" s="188" t="s">
        <v>147</v>
      </c>
      <c r="C39" s="150">
        <v>29</v>
      </c>
      <c r="D39" s="151" t="s">
        <v>192</v>
      </c>
      <c r="E39" s="153">
        <v>0</v>
      </c>
    </row>
    <row r="40" spans="2:5" s="148" customFormat="1" ht="15" customHeight="1">
      <c r="B40" s="188" t="s">
        <v>149</v>
      </c>
      <c r="C40" s="150">
        <v>30</v>
      </c>
      <c r="D40" s="151" t="s">
        <v>182</v>
      </c>
      <c r="E40" s="153">
        <v>-4623300.5373</v>
      </c>
    </row>
    <row r="41" spans="2:5" s="148" customFormat="1" ht="15" customHeight="1" thickBot="1">
      <c r="B41" s="194" t="s">
        <v>152</v>
      </c>
      <c r="C41" s="195">
        <v>31</v>
      </c>
      <c r="D41" s="196" t="s">
        <v>193</v>
      </c>
      <c r="E41" s="197">
        <f>E29-E35+E38-E39+E40</f>
        <v>496088.33070623688</v>
      </c>
    </row>
    <row r="42" spans="2:5" s="148" customFormat="1" ht="9" customHeight="1" thickBot="1">
      <c r="C42" s="163"/>
      <c r="D42" s="200"/>
      <c r="E42" s="201"/>
    </row>
    <row r="43" spans="2:5" s="148" customFormat="1" ht="15" customHeight="1" thickBot="1">
      <c r="B43" s="202" t="s">
        <v>154</v>
      </c>
      <c r="C43" s="203">
        <v>32</v>
      </c>
      <c r="D43" s="204" t="s">
        <v>194</v>
      </c>
      <c r="E43" s="205">
        <f>E22+E41</f>
        <v>57486674.219985262</v>
      </c>
    </row>
    <row r="44" spans="2:5" ht="9" customHeight="1">
      <c r="C44" s="163"/>
      <c r="D44" s="200"/>
      <c r="E44" s="165"/>
    </row>
    <row r="45" spans="2:5" ht="15" customHeight="1" thickBot="1">
      <c r="C45" s="163"/>
      <c r="D45" s="228" t="s">
        <v>195</v>
      </c>
      <c r="E45" s="228"/>
    </row>
    <row r="46" spans="2:5" ht="15" customHeight="1">
      <c r="B46" s="184" t="s">
        <v>156</v>
      </c>
      <c r="C46" s="185">
        <v>33</v>
      </c>
      <c r="D46" s="206" t="s">
        <v>196</v>
      </c>
      <c r="E46" s="187">
        <v>17409.035016000002</v>
      </c>
    </row>
    <row r="47" spans="2:5" ht="15" customHeight="1">
      <c r="B47" s="188" t="s">
        <v>158</v>
      </c>
      <c r="C47" s="189">
        <v>34</v>
      </c>
      <c r="D47" s="190" t="s">
        <v>197</v>
      </c>
      <c r="E47" s="191">
        <v>0</v>
      </c>
    </row>
    <row r="48" spans="2:5" ht="15" customHeight="1">
      <c r="B48" s="188" t="s">
        <v>160</v>
      </c>
      <c r="C48" s="189">
        <v>35</v>
      </c>
      <c r="D48" s="190" t="s">
        <v>198</v>
      </c>
      <c r="E48" s="191">
        <v>0</v>
      </c>
    </row>
    <row r="49" spans="2:5" s="148" customFormat="1" ht="15" customHeight="1" thickBot="1">
      <c r="B49" s="194" t="s">
        <v>162</v>
      </c>
      <c r="C49" s="195">
        <v>36</v>
      </c>
      <c r="D49" s="196" t="s">
        <v>199</v>
      </c>
      <c r="E49" s="197">
        <f>E46-E47-E48</f>
        <v>17409.035016000002</v>
      </c>
    </row>
    <row r="50" spans="2:5" ht="8.25" customHeight="1">
      <c r="C50" s="163"/>
      <c r="D50" s="198"/>
      <c r="E50" s="165"/>
    </row>
    <row r="51" spans="2:5" ht="15" customHeight="1" thickBot="1">
      <c r="C51" s="228" t="s">
        <v>200</v>
      </c>
      <c r="D51" s="228"/>
      <c r="E51" s="228"/>
    </row>
    <row r="52" spans="2:5" ht="15" customHeight="1">
      <c r="B52" s="184" t="s">
        <v>164</v>
      </c>
      <c r="C52" s="185">
        <v>37</v>
      </c>
      <c r="D52" s="186" t="s">
        <v>201</v>
      </c>
      <c r="E52" s="187">
        <v>6978482.2999999998</v>
      </c>
    </row>
    <row r="53" spans="2:5" ht="15" customHeight="1">
      <c r="B53" s="188" t="s">
        <v>166</v>
      </c>
      <c r="C53" s="189">
        <v>38</v>
      </c>
      <c r="D53" s="192" t="s">
        <v>202</v>
      </c>
      <c r="E53" s="191">
        <v>0</v>
      </c>
    </row>
    <row r="54" spans="2:5" ht="15" customHeight="1">
      <c r="B54" s="188" t="s">
        <v>203</v>
      </c>
      <c r="C54" s="189">
        <v>39</v>
      </c>
      <c r="D54" s="192" t="s">
        <v>204</v>
      </c>
      <c r="E54" s="191">
        <v>0</v>
      </c>
    </row>
    <row r="55" spans="2:5" ht="15" customHeight="1">
      <c r="B55" s="188" t="s">
        <v>205</v>
      </c>
      <c r="C55" s="189">
        <v>40</v>
      </c>
      <c r="D55" s="192" t="s">
        <v>206</v>
      </c>
      <c r="E55" s="191">
        <v>0</v>
      </c>
    </row>
    <row r="56" spans="2:5" ht="15" customHeight="1">
      <c r="B56" s="188" t="s">
        <v>207</v>
      </c>
      <c r="C56" s="189">
        <v>41</v>
      </c>
      <c r="D56" s="192" t="s">
        <v>109</v>
      </c>
      <c r="E56" s="191">
        <v>0</v>
      </c>
    </row>
    <row r="57" spans="2:5" ht="15" customHeight="1">
      <c r="B57" s="188" t="s">
        <v>208</v>
      </c>
      <c r="C57" s="189">
        <v>42</v>
      </c>
      <c r="D57" s="192" t="s">
        <v>111</v>
      </c>
      <c r="E57" s="191">
        <v>1489585.370000002</v>
      </c>
    </row>
    <row r="58" spans="2:5" ht="15" customHeight="1">
      <c r="B58" s="188" t="s">
        <v>209</v>
      </c>
      <c r="C58" s="189">
        <v>43</v>
      </c>
      <c r="D58" s="192" t="s">
        <v>119</v>
      </c>
      <c r="E58" s="191">
        <v>0</v>
      </c>
    </row>
    <row r="59" spans="2:5" ht="15" customHeight="1">
      <c r="B59" s="188" t="s">
        <v>210</v>
      </c>
      <c r="C59" s="189">
        <v>44</v>
      </c>
      <c r="D59" s="192" t="s">
        <v>211</v>
      </c>
      <c r="E59" s="191">
        <v>1470.05</v>
      </c>
    </row>
    <row r="60" spans="2:5" ht="15" customHeight="1">
      <c r="B60" s="188" t="s">
        <v>212</v>
      </c>
      <c r="C60" s="189">
        <v>45</v>
      </c>
      <c r="D60" s="192" t="s">
        <v>213</v>
      </c>
      <c r="E60" s="191">
        <v>0</v>
      </c>
    </row>
    <row r="61" spans="2:5" s="198" customFormat="1" ht="15" customHeight="1" thickBot="1">
      <c r="B61" s="194" t="s">
        <v>214</v>
      </c>
      <c r="C61" s="207">
        <v>46</v>
      </c>
      <c r="D61" s="208" t="s">
        <v>215</v>
      </c>
      <c r="E61" s="197">
        <f>SUM(E52:E60)</f>
        <v>8469537.7200000025</v>
      </c>
    </row>
    <row r="62" spans="2:5" s="198" customFormat="1" ht="9" customHeight="1">
      <c r="C62" s="163"/>
      <c r="E62" s="201"/>
    </row>
    <row r="63" spans="2:5" s="198" customFormat="1" ht="15" customHeight="1" thickBot="1">
      <c r="C63" s="229" t="s">
        <v>216</v>
      </c>
      <c r="D63" s="229"/>
      <c r="E63" s="229"/>
    </row>
    <row r="64" spans="2:5" ht="15" customHeight="1">
      <c r="B64" s="184" t="s">
        <v>217</v>
      </c>
      <c r="C64" s="185">
        <v>47</v>
      </c>
      <c r="D64" s="186" t="s">
        <v>218</v>
      </c>
      <c r="E64" s="187">
        <v>34152106.030000001</v>
      </c>
    </row>
    <row r="65" spans="2:5" ht="15" customHeight="1">
      <c r="B65" s="188" t="s">
        <v>219</v>
      </c>
      <c r="C65" s="189">
        <v>48</v>
      </c>
      <c r="D65" s="192" t="s">
        <v>220</v>
      </c>
      <c r="E65" s="191">
        <v>16319170.140000012</v>
      </c>
    </row>
    <row r="66" spans="2:5" ht="15" customHeight="1">
      <c r="B66" s="188" t="s">
        <v>221</v>
      </c>
      <c r="C66" s="189">
        <v>49</v>
      </c>
      <c r="D66" s="192" t="s">
        <v>222</v>
      </c>
      <c r="E66" s="191">
        <v>57600</v>
      </c>
    </row>
    <row r="67" spans="2:5" ht="15" customHeight="1">
      <c r="B67" s="188" t="s">
        <v>223</v>
      </c>
      <c r="C67" s="189">
        <v>50</v>
      </c>
      <c r="D67" s="192" t="s">
        <v>224</v>
      </c>
      <c r="E67" s="191">
        <v>1567676.44</v>
      </c>
    </row>
    <row r="68" spans="2:5" ht="15" customHeight="1">
      <c r="B68" s="188" t="s">
        <v>225</v>
      </c>
      <c r="C68" s="189">
        <v>51</v>
      </c>
      <c r="D68" s="192" t="s">
        <v>226</v>
      </c>
      <c r="E68" s="191">
        <v>31423.990000000009</v>
      </c>
    </row>
    <row r="69" spans="2:5" ht="15" customHeight="1">
      <c r="B69" s="188" t="s">
        <v>227</v>
      </c>
      <c r="C69" s="189">
        <v>52</v>
      </c>
      <c r="D69" s="192" t="s">
        <v>228</v>
      </c>
      <c r="E69" s="191">
        <v>0</v>
      </c>
    </row>
    <row r="70" spans="2:5" ht="15" customHeight="1" thickBot="1">
      <c r="B70" s="209" t="s">
        <v>229</v>
      </c>
      <c r="C70" s="210">
        <v>53</v>
      </c>
      <c r="D70" s="211" t="s">
        <v>230</v>
      </c>
      <c r="E70" s="212">
        <v>-1905919.5654158234</v>
      </c>
    </row>
    <row r="71" spans="2:5" ht="9" customHeight="1" thickBot="1">
      <c r="C71" s="170"/>
      <c r="D71" s="199"/>
      <c r="E71" s="213"/>
    </row>
    <row r="72" spans="2:5" s="148" customFormat="1" ht="15" customHeight="1">
      <c r="B72" s="184" t="s">
        <v>231</v>
      </c>
      <c r="C72" s="144">
        <v>54</v>
      </c>
      <c r="D72" s="145" t="s">
        <v>232</v>
      </c>
      <c r="E72" s="147">
        <f>E43+E49+E61-E64-E65-E66-E67-E68-E69+E70</f>
        <v>11939724.809585424</v>
      </c>
    </row>
    <row r="73" spans="2:5" s="148" customFormat="1" ht="15" customHeight="1">
      <c r="B73" s="188" t="s">
        <v>233</v>
      </c>
      <c r="C73" s="150">
        <v>55</v>
      </c>
      <c r="D73" s="151" t="s">
        <v>234</v>
      </c>
      <c r="E73" s="153">
        <v>1240150.3899999999</v>
      </c>
    </row>
    <row r="74" spans="2:5" s="148" customFormat="1" ht="15" customHeight="1" thickBot="1">
      <c r="B74" s="194" t="s">
        <v>235</v>
      </c>
      <c r="C74" s="195">
        <v>56</v>
      </c>
      <c r="D74" s="196" t="s">
        <v>236</v>
      </c>
      <c r="E74" s="197">
        <f>E72-E73</f>
        <v>10699574.419585424</v>
      </c>
    </row>
    <row r="75" spans="2:5">
      <c r="D75" s="198"/>
    </row>
    <row r="76" spans="2:5">
      <c r="C76" s="223"/>
      <c r="D76" s="223"/>
      <c r="E76" s="223"/>
    </row>
    <row r="77" spans="2:5">
      <c r="C77" s="221"/>
      <c r="D77" s="221"/>
      <c r="E77" s="221"/>
    </row>
    <row r="78" spans="2:5">
      <c r="C78" s="223"/>
      <c r="D78" s="223"/>
      <c r="E78" s="223"/>
    </row>
    <row r="79" spans="2:5">
      <c r="C79" s="221"/>
      <c r="D79" s="221"/>
      <c r="E79" s="221"/>
    </row>
    <row r="80" spans="2:5">
      <c r="C80" s="223"/>
      <c r="D80" s="223"/>
      <c r="E80" s="223"/>
    </row>
    <row r="81" spans="3:5">
      <c r="C81" s="221"/>
      <c r="D81" s="221"/>
      <c r="E81" s="221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2"/>
  <sheetViews>
    <sheetView zoomScale="60" zoomScaleNormal="60" zoomScaleSheetLayoutView="50" workbookViewId="0">
      <selection sqref="A1:B1"/>
    </sheetView>
  </sheetViews>
  <sheetFormatPr defaultColWidth="9.1796875" defaultRowHeight="13.5"/>
  <cols>
    <col min="1" max="1" width="5.81640625" style="1" customWidth="1"/>
    <col min="2" max="2" width="49.54296875" style="1" customWidth="1"/>
    <col min="3" max="6" width="11.54296875" style="1" customWidth="1"/>
    <col min="7" max="7" width="13.26953125" style="1" customWidth="1"/>
    <col min="8" max="8" width="19.1796875" style="1" customWidth="1"/>
    <col min="9" max="9" width="12.1796875" style="1" customWidth="1"/>
    <col min="10" max="14" width="11.453125" style="1" customWidth="1"/>
    <col min="15" max="15" width="12.1796875" style="1" customWidth="1"/>
    <col min="16" max="16" width="11.26953125" style="1" customWidth="1"/>
    <col min="17" max="17" width="10.26953125" style="1" customWidth="1"/>
    <col min="18" max="20" width="10.7265625" style="1" customWidth="1"/>
    <col min="21" max="21" width="11.81640625" style="1" customWidth="1"/>
    <col min="22" max="25" width="10.7265625" style="1" customWidth="1"/>
    <col min="26" max="27" width="11.453125" style="1" customWidth="1"/>
    <col min="28" max="28" width="3" style="1" customWidth="1"/>
    <col min="29" max="32" width="9.1796875" style="1"/>
    <col min="33" max="34" width="10.26953125" style="1" customWidth="1"/>
    <col min="35" max="36" width="10.7265625" style="1" customWidth="1"/>
    <col min="37" max="37" width="9.1796875" style="1"/>
    <col min="38" max="38" width="10.08984375" style="1" bestFit="1" customWidth="1"/>
    <col min="39" max="16384" width="9.1796875" style="1"/>
  </cols>
  <sheetData>
    <row r="1" spans="1:38">
      <c r="A1" s="232" t="s">
        <v>243</v>
      </c>
      <c r="B1" s="232"/>
    </row>
    <row r="2" spans="1:38">
      <c r="A2" s="217" t="s">
        <v>240</v>
      </c>
    </row>
    <row r="3" spans="1:38">
      <c r="A3" s="217" t="s">
        <v>242</v>
      </c>
    </row>
    <row r="4" spans="1:38">
      <c r="A4" s="217" t="s">
        <v>247</v>
      </c>
    </row>
    <row r="5" spans="1:38">
      <c r="Y5" s="220"/>
    </row>
    <row r="6" spans="1:38" ht="15" customHeight="1">
      <c r="C6" s="247" t="s">
        <v>82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C6" s="249" t="s">
        <v>83</v>
      </c>
      <c r="AD6" s="249"/>
      <c r="AE6" s="249"/>
      <c r="AF6" s="249"/>
      <c r="AG6" s="249"/>
      <c r="AH6" s="249"/>
      <c r="AI6" s="249"/>
      <c r="AJ6" s="249"/>
      <c r="AK6" s="249"/>
      <c r="AL6" s="249"/>
    </row>
    <row r="7" spans="1:38" ht="15.75" customHeight="1" thickBot="1"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C7" s="250"/>
      <c r="AD7" s="250"/>
      <c r="AE7" s="250"/>
      <c r="AF7" s="250"/>
      <c r="AG7" s="250"/>
      <c r="AH7" s="250"/>
      <c r="AI7" s="250"/>
      <c r="AJ7" s="250"/>
      <c r="AK7" s="250"/>
      <c r="AL7" s="250"/>
    </row>
    <row r="8" spans="1:38" ht="89.25" customHeight="1">
      <c r="A8" s="233" t="s">
        <v>23</v>
      </c>
      <c r="B8" s="236" t="s">
        <v>70</v>
      </c>
      <c r="C8" s="241" t="s">
        <v>22</v>
      </c>
      <c r="D8" s="242"/>
      <c r="E8" s="242"/>
      <c r="F8" s="242"/>
      <c r="G8" s="242"/>
      <c r="H8" s="253" t="s">
        <v>239</v>
      </c>
      <c r="I8" s="242" t="s">
        <v>71</v>
      </c>
      <c r="J8" s="242"/>
      <c r="K8" s="242" t="s">
        <v>72</v>
      </c>
      <c r="L8" s="242"/>
      <c r="M8" s="242"/>
      <c r="N8" s="242"/>
      <c r="O8" s="242"/>
      <c r="P8" s="242" t="s">
        <v>73</v>
      </c>
      <c r="Q8" s="242"/>
      <c r="R8" s="242" t="s">
        <v>74</v>
      </c>
      <c r="S8" s="242"/>
      <c r="T8" s="242"/>
      <c r="U8" s="242"/>
      <c r="V8" s="242"/>
      <c r="W8" s="242"/>
      <c r="X8" s="242"/>
      <c r="Y8" s="242"/>
      <c r="Z8" s="242" t="s">
        <v>77</v>
      </c>
      <c r="AA8" s="236"/>
      <c r="AC8" s="256" t="s">
        <v>71</v>
      </c>
      <c r="AD8" s="242"/>
      <c r="AE8" s="242" t="s">
        <v>72</v>
      </c>
      <c r="AF8" s="242"/>
      <c r="AG8" s="242" t="s">
        <v>78</v>
      </c>
      <c r="AH8" s="242"/>
      <c r="AI8" s="242" t="s">
        <v>79</v>
      </c>
      <c r="AJ8" s="242"/>
      <c r="AK8" s="242" t="s">
        <v>77</v>
      </c>
      <c r="AL8" s="236"/>
    </row>
    <row r="9" spans="1:38" ht="50.25" customHeight="1">
      <c r="A9" s="234"/>
      <c r="B9" s="237"/>
      <c r="C9" s="239" t="s">
        <v>15</v>
      </c>
      <c r="D9" s="240"/>
      <c r="E9" s="240"/>
      <c r="F9" s="240"/>
      <c r="G9" s="11" t="s">
        <v>16</v>
      </c>
      <c r="H9" s="254"/>
      <c r="I9" s="243" t="s">
        <v>0</v>
      </c>
      <c r="J9" s="243" t="s">
        <v>1</v>
      </c>
      <c r="K9" s="240" t="s">
        <v>0</v>
      </c>
      <c r="L9" s="240"/>
      <c r="M9" s="240"/>
      <c r="N9" s="240"/>
      <c r="O9" s="11" t="s">
        <v>1</v>
      </c>
      <c r="P9" s="243" t="s">
        <v>80</v>
      </c>
      <c r="Q9" s="243" t="s">
        <v>81</v>
      </c>
      <c r="R9" s="240" t="s">
        <v>75</v>
      </c>
      <c r="S9" s="240"/>
      <c r="T9" s="240"/>
      <c r="U9" s="240"/>
      <c r="V9" s="240" t="s">
        <v>76</v>
      </c>
      <c r="W9" s="240"/>
      <c r="X9" s="240"/>
      <c r="Y9" s="240"/>
      <c r="Z9" s="243" t="s">
        <v>17</v>
      </c>
      <c r="AA9" s="251" t="s">
        <v>18</v>
      </c>
      <c r="AC9" s="257" t="s">
        <v>0</v>
      </c>
      <c r="AD9" s="243" t="s">
        <v>1</v>
      </c>
      <c r="AE9" s="243" t="s">
        <v>0</v>
      </c>
      <c r="AF9" s="243" t="s">
        <v>1</v>
      </c>
      <c r="AG9" s="243" t="s">
        <v>80</v>
      </c>
      <c r="AH9" s="243" t="s">
        <v>81</v>
      </c>
      <c r="AI9" s="243" t="s">
        <v>75</v>
      </c>
      <c r="AJ9" s="243" t="s">
        <v>76</v>
      </c>
      <c r="AK9" s="243" t="s">
        <v>17</v>
      </c>
      <c r="AL9" s="251" t="s">
        <v>18</v>
      </c>
    </row>
    <row r="10" spans="1:38" ht="102.75" customHeight="1" thickBot="1">
      <c r="A10" s="235"/>
      <c r="B10" s="238"/>
      <c r="C10" s="84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5"/>
      <c r="I10" s="244"/>
      <c r="J10" s="244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44"/>
      <c r="Q10" s="244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44"/>
      <c r="AA10" s="252"/>
      <c r="AC10" s="258"/>
      <c r="AD10" s="244"/>
      <c r="AE10" s="244"/>
      <c r="AF10" s="244"/>
      <c r="AG10" s="244"/>
      <c r="AH10" s="244"/>
      <c r="AI10" s="244"/>
      <c r="AJ10" s="244"/>
      <c r="AK10" s="244"/>
      <c r="AL10" s="252"/>
    </row>
    <row r="11" spans="1:38" ht="25" customHeight="1" thickBot="1">
      <c r="A11" s="12" t="s">
        <v>24</v>
      </c>
      <c r="B11" s="3" t="s">
        <v>25</v>
      </c>
      <c r="C11" s="21">
        <f t="shared" ref="C11:AL11" si="0">SUM(C12:C15)</f>
        <v>1583593</v>
      </c>
      <c r="D11" s="87">
        <f t="shared" si="0"/>
        <v>1078033</v>
      </c>
      <c r="E11" s="87">
        <f t="shared" si="0"/>
        <v>40795</v>
      </c>
      <c r="F11" s="87">
        <f t="shared" si="0"/>
        <v>2702421</v>
      </c>
      <c r="G11" s="87">
        <f t="shared" si="0"/>
        <v>53206</v>
      </c>
      <c r="H11" s="44"/>
      <c r="I11" s="87">
        <f t="shared" si="0"/>
        <v>9843366.8335759975</v>
      </c>
      <c r="J11" s="87">
        <f t="shared" si="0"/>
        <v>2688209.4073616001</v>
      </c>
      <c r="K11" s="87">
        <f t="shared" si="0"/>
        <v>4921168.9969659997</v>
      </c>
      <c r="L11" s="87">
        <f t="shared" si="0"/>
        <v>4763495.0826460002</v>
      </c>
      <c r="M11" s="87">
        <f t="shared" si="0"/>
        <v>105885.79</v>
      </c>
      <c r="N11" s="72">
        <f>SUM(N12:N15)</f>
        <v>9790549.869611999</v>
      </c>
      <c r="O11" s="87">
        <f t="shared" si="0"/>
        <v>2668315.6127140997</v>
      </c>
      <c r="P11" s="87">
        <f t="shared" si="0"/>
        <v>9706176.0754212197</v>
      </c>
      <c r="Q11" s="87">
        <f t="shared" si="0"/>
        <v>7058362.1980062351</v>
      </c>
      <c r="R11" s="87">
        <f t="shared" si="0"/>
        <v>1325630.4805419988</v>
      </c>
      <c r="S11" s="87">
        <f t="shared" si="0"/>
        <v>1697173.859458002</v>
      </c>
      <c r="T11" s="87">
        <f t="shared" si="0"/>
        <v>262000</v>
      </c>
      <c r="U11" s="63">
        <f t="shared" si="0"/>
        <v>3284804.3400000008</v>
      </c>
      <c r="V11" s="87">
        <f t="shared" si="0"/>
        <v>793455.47314302018</v>
      </c>
      <c r="W11" s="87">
        <f t="shared" si="0"/>
        <v>923099.94056387979</v>
      </c>
      <c r="X11" s="87">
        <f t="shared" si="0"/>
        <v>149743.45629310058</v>
      </c>
      <c r="Y11" s="63">
        <f>SUM(Y12:Y15)</f>
        <v>1866298.8700000006</v>
      </c>
      <c r="Z11" s="87">
        <f t="shared" si="0"/>
        <v>3752318.2800000007</v>
      </c>
      <c r="AA11" s="88">
        <f t="shared" si="0"/>
        <v>2199759.4000000004</v>
      </c>
      <c r="AC11" s="86">
        <f t="shared" si="0"/>
        <v>629620.35</v>
      </c>
      <c r="AD11" s="87">
        <f t="shared" si="0"/>
        <v>0</v>
      </c>
      <c r="AE11" s="87">
        <f t="shared" si="0"/>
        <v>629620.35</v>
      </c>
      <c r="AF11" s="87">
        <f t="shared" si="0"/>
        <v>0</v>
      </c>
      <c r="AG11" s="87">
        <f t="shared" si="0"/>
        <v>629620.35</v>
      </c>
      <c r="AH11" s="87">
        <f t="shared" si="0"/>
        <v>629620.35</v>
      </c>
      <c r="AI11" s="87">
        <f t="shared" si="0"/>
        <v>270283.13999999996</v>
      </c>
      <c r="AJ11" s="87">
        <f t="shared" si="0"/>
        <v>0</v>
      </c>
      <c r="AK11" s="87">
        <f t="shared" si="0"/>
        <v>368834.27999999997</v>
      </c>
      <c r="AL11" s="88">
        <f t="shared" si="0"/>
        <v>368834.27999999997</v>
      </c>
    </row>
    <row r="12" spans="1:38" s="4" customFormat="1" ht="25" customHeight="1">
      <c r="A12" s="16"/>
      <c r="B12" s="36" t="s">
        <v>26</v>
      </c>
      <c r="C12" s="122">
        <v>1583593</v>
      </c>
      <c r="D12" s="90">
        <v>1078033</v>
      </c>
      <c r="E12" s="90">
        <v>40795</v>
      </c>
      <c r="F12" s="59">
        <f>SUM(C12:E12)</f>
        <v>2702421</v>
      </c>
      <c r="G12" s="90">
        <v>53206</v>
      </c>
      <c r="H12" s="43"/>
      <c r="I12" s="90">
        <v>9843366.8335759975</v>
      </c>
      <c r="J12" s="90">
        <v>2688209.4073616001</v>
      </c>
      <c r="K12" s="90">
        <v>4921168.9969659997</v>
      </c>
      <c r="L12" s="90">
        <v>4763495.0826460002</v>
      </c>
      <c r="M12" s="90">
        <v>105885.79</v>
      </c>
      <c r="N12" s="73">
        <f>SUM(K12:M12)</f>
        <v>9790549.869611999</v>
      </c>
      <c r="O12" s="90">
        <v>2668315.6127140997</v>
      </c>
      <c r="P12" s="90">
        <v>9706176.0754212197</v>
      </c>
      <c r="Q12" s="90">
        <v>7058362.1980062351</v>
      </c>
      <c r="R12" s="90">
        <v>1325630.4805419988</v>
      </c>
      <c r="S12" s="90">
        <v>1697173.859458002</v>
      </c>
      <c r="T12" s="90">
        <v>262000</v>
      </c>
      <c r="U12" s="59">
        <f>SUM(R12:T12)</f>
        <v>3284804.3400000008</v>
      </c>
      <c r="V12" s="90">
        <v>793455.47314302018</v>
      </c>
      <c r="W12" s="90">
        <v>923099.94056387979</v>
      </c>
      <c r="X12" s="90">
        <v>149743.45629310058</v>
      </c>
      <c r="Y12" s="59">
        <f>SUM(V12:X12)</f>
        <v>1866298.8700000006</v>
      </c>
      <c r="Z12" s="90">
        <v>3752318.2800000007</v>
      </c>
      <c r="AA12" s="91">
        <v>2199759.4000000004</v>
      </c>
      <c r="AC12" s="89">
        <v>629620.35</v>
      </c>
      <c r="AD12" s="90">
        <v>0</v>
      </c>
      <c r="AE12" s="90">
        <v>629620.35</v>
      </c>
      <c r="AF12" s="90">
        <v>0</v>
      </c>
      <c r="AG12" s="90">
        <v>629620.35</v>
      </c>
      <c r="AH12" s="90">
        <v>629620.35</v>
      </c>
      <c r="AI12" s="90">
        <v>270283.13999999996</v>
      </c>
      <c r="AJ12" s="90">
        <v>0</v>
      </c>
      <c r="AK12" s="90">
        <v>368834.27999999997</v>
      </c>
      <c r="AL12" s="91">
        <v>368834.27999999997</v>
      </c>
    </row>
    <row r="13" spans="1:38" ht="25" customHeight="1">
      <c r="A13" s="17"/>
      <c r="B13" s="85" t="s">
        <v>27</v>
      </c>
      <c r="C13" s="123">
        <v>0</v>
      </c>
      <c r="D13" s="93">
        <v>0</v>
      </c>
      <c r="E13" s="93">
        <v>0</v>
      </c>
      <c r="F13" s="60">
        <f>SUM(C13:E13)</f>
        <v>0</v>
      </c>
      <c r="G13" s="93">
        <v>0</v>
      </c>
      <c r="H13" s="124"/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74">
        <f>SUM(K13:M13)</f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60">
        <f>SUM(R13:T13)</f>
        <v>0</v>
      </c>
      <c r="V13" s="93">
        <v>0</v>
      </c>
      <c r="W13" s="93">
        <v>0</v>
      </c>
      <c r="X13" s="93">
        <v>0</v>
      </c>
      <c r="Y13" s="60">
        <f>SUM(V13:X13)</f>
        <v>0</v>
      </c>
      <c r="Z13" s="93">
        <v>0</v>
      </c>
      <c r="AA13" s="94">
        <v>0</v>
      </c>
      <c r="AC13" s="92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4">
        <v>0</v>
      </c>
    </row>
    <row r="14" spans="1:38" ht="25" customHeight="1">
      <c r="A14" s="17"/>
      <c r="B14" s="85" t="s">
        <v>28</v>
      </c>
      <c r="C14" s="123">
        <v>0</v>
      </c>
      <c r="D14" s="93">
        <v>0</v>
      </c>
      <c r="E14" s="93">
        <v>0</v>
      </c>
      <c r="F14" s="60">
        <f>SUM(C14:E14)</f>
        <v>0</v>
      </c>
      <c r="G14" s="93">
        <v>0</v>
      </c>
      <c r="H14" s="124"/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74">
        <f>SUM(K14:M14)</f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60">
        <f>SUM(R14:T14)</f>
        <v>0</v>
      </c>
      <c r="V14" s="93">
        <v>0</v>
      </c>
      <c r="W14" s="93">
        <v>0</v>
      </c>
      <c r="X14" s="93">
        <v>0</v>
      </c>
      <c r="Y14" s="60">
        <f>SUM(V14:X14)</f>
        <v>0</v>
      </c>
      <c r="Z14" s="93">
        <v>0</v>
      </c>
      <c r="AA14" s="94">
        <v>0</v>
      </c>
      <c r="AC14" s="92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4">
        <v>0</v>
      </c>
    </row>
    <row r="15" spans="1:38" ht="25" customHeight="1" thickBot="1">
      <c r="A15" s="18"/>
      <c r="B15" s="37" t="s">
        <v>29</v>
      </c>
      <c r="C15" s="22">
        <v>0</v>
      </c>
      <c r="D15" s="96">
        <v>0</v>
      </c>
      <c r="E15" s="96">
        <v>0</v>
      </c>
      <c r="F15" s="61">
        <f>SUM(C15:E15)</f>
        <v>0</v>
      </c>
      <c r="G15" s="96">
        <v>0</v>
      </c>
      <c r="H15" s="45"/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75">
        <f>SUM(K15:M15)</f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61">
        <f>SUM(R15:T15)</f>
        <v>0</v>
      </c>
      <c r="V15" s="96">
        <v>0</v>
      </c>
      <c r="W15" s="96">
        <v>0</v>
      </c>
      <c r="X15" s="96">
        <v>0</v>
      </c>
      <c r="Y15" s="61">
        <f>SUM(V15:X15)</f>
        <v>0</v>
      </c>
      <c r="Z15" s="96">
        <v>0</v>
      </c>
      <c r="AA15" s="97">
        <v>0</v>
      </c>
      <c r="AC15" s="95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7">
        <v>0</v>
      </c>
    </row>
    <row r="16" spans="1:38" ht="25" customHeight="1" thickBot="1">
      <c r="A16" s="12" t="s">
        <v>30</v>
      </c>
      <c r="B16" s="3" t="s">
        <v>11</v>
      </c>
      <c r="C16" s="23">
        <v>124904</v>
      </c>
      <c r="D16" s="99">
        <v>161894</v>
      </c>
      <c r="E16" s="99">
        <v>1248</v>
      </c>
      <c r="F16" s="62">
        <f>SUM(C16:E16)</f>
        <v>288046</v>
      </c>
      <c r="G16" s="99">
        <v>89804</v>
      </c>
      <c r="H16" s="44"/>
      <c r="I16" s="99">
        <v>4759849.9517999999</v>
      </c>
      <c r="J16" s="99">
        <v>306847.21500000003</v>
      </c>
      <c r="K16" s="99">
        <v>2812956.6818000004</v>
      </c>
      <c r="L16" s="99">
        <v>1932434.27</v>
      </c>
      <c r="M16" s="99">
        <v>0</v>
      </c>
      <c r="N16" s="76">
        <f>SUM(K16:M16)</f>
        <v>4745390.9517999999</v>
      </c>
      <c r="O16" s="99">
        <v>305325.71500000003</v>
      </c>
      <c r="P16" s="99">
        <v>4792949.4432796696</v>
      </c>
      <c r="Q16" s="99">
        <v>4571502.6783607341</v>
      </c>
      <c r="R16" s="99">
        <v>613598.15000000014</v>
      </c>
      <c r="S16" s="99">
        <v>356491.48</v>
      </c>
      <c r="T16" s="99">
        <v>880.49</v>
      </c>
      <c r="U16" s="62">
        <f>SUM(R16:T16)</f>
        <v>970970.12000000011</v>
      </c>
      <c r="V16" s="99">
        <v>574985.11559761106</v>
      </c>
      <c r="W16" s="99">
        <v>324017.04006765049</v>
      </c>
      <c r="X16" s="99">
        <v>846.04433473851941</v>
      </c>
      <c r="Y16" s="62">
        <f>SUM(V16:X16)</f>
        <v>899848.20000000007</v>
      </c>
      <c r="Z16" s="99">
        <v>1106598.7000000002</v>
      </c>
      <c r="AA16" s="100">
        <v>974291.27000000014</v>
      </c>
      <c r="AC16" s="98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100">
        <v>0</v>
      </c>
    </row>
    <row r="17" spans="1:38" ht="25" customHeight="1" thickBot="1">
      <c r="A17" s="12" t="s">
        <v>31</v>
      </c>
      <c r="B17" s="3" t="s">
        <v>32</v>
      </c>
      <c r="C17" s="21">
        <f>SUM(C18:C19)</f>
        <v>162561</v>
      </c>
      <c r="D17" s="87">
        <f>SUM(D18:D19)</f>
        <v>56221</v>
      </c>
      <c r="E17" s="87">
        <f>SUM(E18:E19)</f>
        <v>264</v>
      </c>
      <c r="F17" s="63">
        <f>SUM(F18:F19)</f>
        <v>219046</v>
      </c>
      <c r="G17" s="87">
        <f>SUM(G18:G19)</f>
        <v>101134</v>
      </c>
      <c r="H17" s="47"/>
      <c r="I17" s="87">
        <f t="shared" ref="I17:AA17" si="1">SUM(I18:I19)</f>
        <v>2764522.2995159999</v>
      </c>
      <c r="J17" s="87">
        <f t="shared" si="1"/>
        <v>467420.88562694163</v>
      </c>
      <c r="K17" s="87">
        <f t="shared" si="1"/>
        <v>1984639.5829060003</v>
      </c>
      <c r="L17" s="87">
        <f t="shared" si="1"/>
        <v>741499.95627000008</v>
      </c>
      <c r="M17" s="87">
        <f t="shared" si="1"/>
        <v>0</v>
      </c>
      <c r="N17" s="72">
        <f t="shared" si="1"/>
        <v>2726139.5391760003</v>
      </c>
      <c r="O17" s="87">
        <f t="shared" si="1"/>
        <v>467420.88562694163</v>
      </c>
      <c r="P17" s="87">
        <f t="shared" si="1"/>
        <v>2365448.0153642236</v>
      </c>
      <c r="Q17" s="87">
        <f t="shared" si="1"/>
        <v>1926689.211422049</v>
      </c>
      <c r="R17" s="87">
        <f t="shared" si="1"/>
        <v>203824.92162899044</v>
      </c>
      <c r="S17" s="87">
        <f t="shared" si="1"/>
        <v>960.99837100001128</v>
      </c>
      <c r="T17" s="87">
        <f t="shared" si="1"/>
        <v>0</v>
      </c>
      <c r="U17" s="63">
        <f t="shared" si="1"/>
        <v>204785.91999999044</v>
      </c>
      <c r="V17" s="87">
        <f t="shared" si="1"/>
        <v>90177.061628992815</v>
      </c>
      <c r="W17" s="87">
        <f t="shared" si="1"/>
        <v>960.99837100001128</v>
      </c>
      <c r="X17" s="87">
        <f t="shared" si="1"/>
        <v>0</v>
      </c>
      <c r="Y17" s="63">
        <f t="shared" si="1"/>
        <v>91138.059999992809</v>
      </c>
      <c r="Z17" s="87">
        <f t="shared" si="1"/>
        <v>257672.49999999045</v>
      </c>
      <c r="AA17" s="88">
        <f t="shared" si="1"/>
        <v>148826.95999999283</v>
      </c>
      <c r="AC17" s="86">
        <f t="shared" ref="AC17:AL17" si="2">SUM(AC18:AC19)</f>
        <v>0</v>
      </c>
      <c r="AD17" s="87">
        <f t="shared" si="2"/>
        <v>0</v>
      </c>
      <c r="AE17" s="87">
        <f t="shared" si="2"/>
        <v>0</v>
      </c>
      <c r="AF17" s="87">
        <f t="shared" si="2"/>
        <v>0</v>
      </c>
      <c r="AG17" s="87">
        <f t="shared" si="2"/>
        <v>0</v>
      </c>
      <c r="AH17" s="87">
        <f t="shared" si="2"/>
        <v>0</v>
      </c>
      <c r="AI17" s="87">
        <f t="shared" si="2"/>
        <v>0</v>
      </c>
      <c r="AJ17" s="87">
        <f t="shared" si="2"/>
        <v>0</v>
      </c>
      <c r="AK17" s="87">
        <f t="shared" si="2"/>
        <v>0</v>
      </c>
      <c r="AL17" s="88">
        <f t="shared" si="2"/>
        <v>0</v>
      </c>
    </row>
    <row r="18" spans="1:38" ht="25" customHeight="1">
      <c r="A18" s="16"/>
      <c r="B18" s="5" t="s">
        <v>33</v>
      </c>
      <c r="C18" s="24">
        <v>153534</v>
      </c>
      <c r="D18" s="102">
        <v>36458</v>
      </c>
      <c r="E18" s="102">
        <v>264</v>
      </c>
      <c r="F18" s="64">
        <f>SUM(C18:E18)</f>
        <v>190256</v>
      </c>
      <c r="G18" s="102">
        <v>77503</v>
      </c>
      <c r="H18" s="46"/>
      <c r="I18" s="102">
        <v>1718218.6579459999</v>
      </c>
      <c r="J18" s="102">
        <v>467420.84844600002</v>
      </c>
      <c r="K18" s="102">
        <v>1600791.1272230002</v>
      </c>
      <c r="L18" s="102">
        <v>111964.37072299999</v>
      </c>
      <c r="M18" s="102">
        <v>0</v>
      </c>
      <c r="N18" s="77">
        <f>SUM(K18:M18)</f>
        <v>1712755.4979460002</v>
      </c>
      <c r="O18" s="102">
        <v>467420.84844600002</v>
      </c>
      <c r="P18" s="102">
        <v>1439082.3671074752</v>
      </c>
      <c r="Q18" s="102">
        <v>1000323.6003462421</v>
      </c>
      <c r="R18" s="102">
        <v>168617.91999999044</v>
      </c>
      <c r="S18" s="102">
        <v>0</v>
      </c>
      <c r="T18" s="102">
        <v>0</v>
      </c>
      <c r="U18" s="64">
        <f>SUM(R18:T18)</f>
        <v>168617.91999999044</v>
      </c>
      <c r="V18" s="102">
        <v>54970.059999992809</v>
      </c>
      <c r="W18" s="102">
        <v>0</v>
      </c>
      <c r="X18" s="102">
        <v>0</v>
      </c>
      <c r="Y18" s="64">
        <f>SUM(V18:X18)</f>
        <v>54970.059999992809</v>
      </c>
      <c r="Z18" s="102">
        <v>211560.45999999045</v>
      </c>
      <c r="AA18" s="103">
        <v>102714.91999999282</v>
      </c>
      <c r="AC18" s="101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3">
        <v>0</v>
      </c>
    </row>
    <row r="19" spans="1:38" ht="25" customHeight="1" thickBot="1">
      <c r="A19" s="18"/>
      <c r="B19" s="38" t="s">
        <v>34</v>
      </c>
      <c r="C19" s="25">
        <v>9027</v>
      </c>
      <c r="D19" s="105">
        <v>19763</v>
      </c>
      <c r="E19" s="105">
        <v>0</v>
      </c>
      <c r="F19" s="65">
        <f>SUM(C19:E19)</f>
        <v>28790</v>
      </c>
      <c r="G19" s="105">
        <v>23631</v>
      </c>
      <c r="H19" s="45"/>
      <c r="I19" s="105">
        <v>1046303.64157</v>
      </c>
      <c r="J19" s="105">
        <v>3.7180941600000003E-2</v>
      </c>
      <c r="K19" s="105">
        <v>383848.45568300004</v>
      </c>
      <c r="L19" s="105">
        <v>629535.58554700005</v>
      </c>
      <c r="M19" s="105">
        <v>0</v>
      </c>
      <c r="N19" s="78">
        <f>SUM(K19:M19)</f>
        <v>1013384.0412300001</v>
      </c>
      <c r="O19" s="105">
        <v>3.7180941600000003E-2</v>
      </c>
      <c r="P19" s="105">
        <v>926365.64825674857</v>
      </c>
      <c r="Q19" s="105">
        <v>926365.61107580701</v>
      </c>
      <c r="R19" s="105">
        <v>35207.001628999999</v>
      </c>
      <c r="S19" s="105">
        <v>960.99837100001128</v>
      </c>
      <c r="T19" s="105">
        <v>0</v>
      </c>
      <c r="U19" s="65">
        <f>SUM(R19:T19)</f>
        <v>36168.000000000007</v>
      </c>
      <c r="V19" s="105">
        <v>35207.001628999999</v>
      </c>
      <c r="W19" s="105">
        <v>960.99837100001128</v>
      </c>
      <c r="X19" s="105">
        <v>0</v>
      </c>
      <c r="Y19" s="65">
        <f>SUM(V19:X19)</f>
        <v>36168.000000000007</v>
      </c>
      <c r="Z19" s="105">
        <v>46112.04</v>
      </c>
      <c r="AA19" s="106">
        <v>46112.04</v>
      </c>
      <c r="AC19" s="104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6">
        <v>0</v>
      </c>
    </row>
    <row r="20" spans="1:38" ht="25" customHeight="1" thickBot="1">
      <c r="A20" s="12" t="s">
        <v>35</v>
      </c>
      <c r="B20" s="3" t="s">
        <v>2</v>
      </c>
      <c r="C20" s="26">
        <v>100084</v>
      </c>
      <c r="D20" s="108">
        <v>49327</v>
      </c>
      <c r="E20" s="108">
        <v>84124</v>
      </c>
      <c r="F20" s="66">
        <f>SUM(C20:E20)</f>
        <v>233535</v>
      </c>
      <c r="G20" s="108">
        <v>186084</v>
      </c>
      <c r="H20" s="44"/>
      <c r="I20" s="108">
        <v>144790291.99152803</v>
      </c>
      <c r="J20" s="108">
        <v>39720470.03660728</v>
      </c>
      <c r="K20" s="108">
        <v>65500963.94712799</v>
      </c>
      <c r="L20" s="108">
        <v>38252569.2755</v>
      </c>
      <c r="M20" s="108">
        <v>37590914.679300003</v>
      </c>
      <c r="N20" s="79">
        <f>SUM(K20:M20)</f>
        <v>141344447.90192801</v>
      </c>
      <c r="O20" s="108">
        <v>39720470.03660728</v>
      </c>
      <c r="P20" s="108">
        <v>132844071.5764001</v>
      </c>
      <c r="Q20" s="108">
        <v>93129702.880376309</v>
      </c>
      <c r="R20" s="108">
        <v>45999471.516900018</v>
      </c>
      <c r="S20" s="108">
        <v>21695174.033300001</v>
      </c>
      <c r="T20" s="108">
        <v>31865651.169800002</v>
      </c>
      <c r="U20" s="66">
        <f>SUM(R20:T20)</f>
        <v>99560296.720000014</v>
      </c>
      <c r="V20" s="108">
        <v>30929316.894448943</v>
      </c>
      <c r="W20" s="108">
        <v>14587491.782587694</v>
      </c>
      <c r="X20" s="108">
        <v>21425959.702963386</v>
      </c>
      <c r="Y20" s="66">
        <f>SUM(V20:X20)</f>
        <v>66942768.380000025</v>
      </c>
      <c r="Z20" s="108">
        <v>100955208.29000001</v>
      </c>
      <c r="AA20" s="109">
        <v>71299474.210000008</v>
      </c>
      <c r="AC20" s="107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9">
        <v>0</v>
      </c>
    </row>
    <row r="21" spans="1:38" ht="25" customHeight="1" thickBot="1">
      <c r="A21" s="12" t="s">
        <v>36</v>
      </c>
      <c r="B21" s="3" t="s">
        <v>37</v>
      </c>
      <c r="C21" s="21">
        <f t="shared" ref="C21:AA21" si="3">SUM(C22:C23)</f>
        <v>13424</v>
      </c>
      <c r="D21" s="87">
        <f t="shared" si="3"/>
        <v>22187</v>
      </c>
      <c r="E21" s="87">
        <f t="shared" si="3"/>
        <v>0</v>
      </c>
      <c r="F21" s="63">
        <f t="shared" si="3"/>
        <v>35611</v>
      </c>
      <c r="G21" s="87">
        <f t="shared" si="3"/>
        <v>29233</v>
      </c>
      <c r="H21" s="87">
        <f t="shared" si="3"/>
        <v>35611</v>
      </c>
      <c r="I21" s="87">
        <f t="shared" si="3"/>
        <v>44645103.443511002</v>
      </c>
      <c r="J21" s="87">
        <f t="shared" si="3"/>
        <v>549918.09367925383</v>
      </c>
      <c r="K21" s="87">
        <f t="shared" si="3"/>
        <v>15828275.723816</v>
      </c>
      <c r="L21" s="87">
        <f t="shared" si="3"/>
        <v>27118636.199680001</v>
      </c>
      <c r="M21" s="87">
        <f t="shared" si="3"/>
        <v>0</v>
      </c>
      <c r="N21" s="72">
        <f t="shared" si="3"/>
        <v>42946911.923496</v>
      </c>
      <c r="O21" s="87">
        <f t="shared" si="3"/>
        <v>549918.09367925383</v>
      </c>
      <c r="P21" s="87">
        <f t="shared" si="3"/>
        <v>39134858.787220389</v>
      </c>
      <c r="Q21" s="87">
        <f t="shared" si="3"/>
        <v>38574577.424310364</v>
      </c>
      <c r="R21" s="87">
        <f t="shared" si="3"/>
        <v>9130533.1636440046</v>
      </c>
      <c r="S21" s="87">
        <f t="shared" si="3"/>
        <v>15685252.606355999</v>
      </c>
      <c r="T21" s="87">
        <f t="shared" si="3"/>
        <v>0</v>
      </c>
      <c r="U21" s="63">
        <f t="shared" si="3"/>
        <v>24815785.770000003</v>
      </c>
      <c r="V21" s="87">
        <f t="shared" si="3"/>
        <v>8980459.1531934422</v>
      </c>
      <c r="W21" s="87">
        <f t="shared" si="3"/>
        <v>15431206.90680656</v>
      </c>
      <c r="X21" s="87">
        <f t="shared" si="3"/>
        <v>0</v>
      </c>
      <c r="Y21" s="63">
        <f t="shared" si="3"/>
        <v>24411666.060000002</v>
      </c>
      <c r="Z21" s="87">
        <f t="shared" si="3"/>
        <v>22988425.950000003</v>
      </c>
      <c r="AA21" s="88">
        <f t="shared" si="3"/>
        <v>22531546.990000002</v>
      </c>
      <c r="AC21" s="86">
        <f t="shared" ref="AC21:AL21" si="4">SUM(AC22:AC23)</f>
        <v>0</v>
      </c>
      <c r="AD21" s="87">
        <f t="shared" si="4"/>
        <v>0</v>
      </c>
      <c r="AE21" s="87">
        <f t="shared" si="4"/>
        <v>0</v>
      </c>
      <c r="AF21" s="87">
        <f t="shared" si="4"/>
        <v>0</v>
      </c>
      <c r="AG21" s="87">
        <f t="shared" si="4"/>
        <v>0</v>
      </c>
      <c r="AH21" s="87">
        <f t="shared" si="4"/>
        <v>0</v>
      </c>
      <c r="AI21" s="87">
        <f t="shared" si="4"/>
        <v>0</v>
      </c>
      <c r="AJ21" s="87">
        <f t="shared" si="4"/>
        <v>0</v>
      </c>
      <c r="AK21" s="87">
        <f t="shared" si="4"/>
        <v>0</v>
      </c>
      <c r="AL21" s="88">
        <f t="shared" si="4"/>
        <v>0</v>
      </c>
    </row>
    <row r="22" spans="1:38" ht="25" customHeight="1">
      <c r="A22" s="16"/>
      <c r="B22" s="5" t="s">
        <v>38</v>
      </c>
      <c r="C22" s="122">
        <v>13424</v>
      </c>
      <c r="D22" s="90">
        <v>22187</v>
      </c>
      <c r="E22" s="90">
        <v>0</v>
      </c>
      <c r="F22" s="59">
        <f>SUM(C22:E22)</f>
        <v>35611</v>
      </c>
      <c r="G22" s="90">
        <v>29233</v>
      </c>
      <c r="H22" s="90">
        <v>35611</v>
      </c>
      <c r="I22" s="90">
        <v>44645103.443511002</v>
      </c>
      <c r="J22" s="90">
        <v>549918.09367925383</v>
      </c>
      <c r="K22" s="90">
        <v>15828275.723816</v>
      </c>
      <c r="L22" s="90">
        <v>27118636.199680001</v>
      </c>
      <c r="M22" s="90">
        <v>0</v>
      </c>
      <c r="N22" s="73">
        <f>SUM(K22:M22)</f>
        <v>42946911.923496</v>
      </c>
      <c r="O22" s="90">
        <v>549918.09367925383</v>
      </c>
      <c r="P22" s="90">
        <v>39134858.787220389</v>
      </c>
      <c r="Q22" s="90">
        <v>38574577.424310364</v>
      </c>
      <c r="R22" s="90">
        <v>9130533.1636440046</v>
      </c>
      <c r="S22" s="90">
        <v>15685252.606355999</v>
      </c>
      <c r="T22" s="90">
        <v>0</v>
      </c>
      <c r="U22" s="59">
        <f>SUM(R22:T22)</f>
        <v>24815785.770000003</v>
      </c>
      <c r="V22" s="90">
        <v>8980459.1531934422</v>
      </c>
      <c r="W22" s="90">
        <v>15431206.90680656</v>
      </c>
      <c r="X22" s="90">
        <v>0</v>
      </c>
      <c r="Y22" s="59">
        <f>SUM(V22:X22)</f>
        <v>24411666.060000002</v>
      </c>
      <c r="Z22" s="90">
        <v>22988425.950000003</v>
      </c>
      <c r="AA22" s="91">
        <v>22531546.990000002</v>
      </c>
      <c r="AC22" s="89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1">
        <v>0</v>
      </c>
    </row>
    <row r="23" spans="1:38" ht="25" customHeight="1" thickBot="1">
      <c r="A23" s="18"/>
      <c r="B23" s="39" t="s">
        <v>39</v>
      </c>
      <c r="C23" s="27">
        <v>0</v>
      </c>
      <c r="D23" s="56">
        <v>0</v>
      </c>
      <c r="E23" s="56">
        <v>0</v>
      </c>
      <c r="F23" s="56">
        <f>SUM(C23:E23)</f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3">
        <f>SUM(K23:M23)</f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f>SUM(R23:T23)</f>
        <v>0</v>
      </c>
      <c r="V23" s="56">
        <v>0</v>
      </c>
      <c r="W23" s="56">
        <v>0</v>
      </c>
      <c r="X23" s="56">
        <v>0</v>
      </c>
      <c r="Y23" s="56">
        <f>SUM(V23:X23)</f>
        <v>0</v>
      </c>
      <c r="Z23" s="56">
        <v>0</v>
      </c>
      <c r="AA23" s="130">
        <v>0</v>
      </c>
      <c r="AC23" s="129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130">
        <v>0</v>
      </c>
    </row>
    <row r="24" spans="1:38" ht="25" customHeight="1" thickBot="1">
      <c r="A24" s="12" t="s">
        <v>40</v>
      </c>
      <c r="B24" s="3" t="s">
        <v>41</v>
      </c>
      <c r="C24" s="28">
        <f t="shared" ref="C24:AA24" si="5">SUM(C25:C27)</f>
        <v>27712</v>
      </c>
      <c r="D24" s="111">
        <f t="shared" si="5"/>
        <v>1013381</v>
      </c>
      <c r="E24" s="111">
        <f t="shared" si="5"/>
        <v>0</v>
      </c>
      <c r="F24" s="67">
        <f t="shared" si="5"/>
        <v>1041093</v>
      </c>
      <c r="G24" s="111">
        <f t="shared" si="5"/>
        <v>108255</v>
      </c>
      <c r="H24" s="111">
        <f t="shared" si="5"/>
        <v>1040894</v>
      </c>
      <c r="I24" s="111">
        <f t="shared" si="5"/>
        <v>10363438.833850842</v>
      </c>
      <c r="J24" s="111">
        <f t="shared" si="5"/>
        <v>640889.00028161553</v>
      </c>
      <c r="K24" s="111">
        <f t="shared" si="5"/>
        <v>3656011.2424769476</v>
      </c>
      <c r="L24" s="111">
        <f t="shared" si="5"/>
        <v>6399537.614890052</v>
      </c>
      <c r="M24" s="111">
        <f t="shared" si="5"/>
        <v>0</v>
      </c>
      <c r="N24" s="14">
        <f t="shared" si="5"/>
        <v>10055548.857367</v>
      </c>
      <c r="O24" s="111">
        <f t="shared" si="5"/>
        <v>624781.01141977799</v>
      </c>
      <c r="P24" s="111">
        <f t="shared" si="5"/>
        <v>9080932.060819909</v>
      </c>
      <c r="Q24" s="111">
        <f t="shared" si="5"/>
        <v>8524732.4714837503</v>
      </c>
      <c r="R24" s="111">
        <f t="shared" si="5"/>
        <v>2867358.9774006726</v>
      </c>
      <c r="S24" s="111">
        <f t="shared" si="5"/>
        <v>3000064.8625993277</v>
      </c>
      <c r="T24" s="111">
        <f t="shared" si="5"/>
        <v>0</v>
      </c>
      <c r="U24" s="67">
        <f t="shared" si="5"/>
        <v>5867423.8399999999</v>
      </c>
      <c r="V24" s="111">
        <f t="shared" si="5"/>
        <v>2477197.7618650259</v>
      </c>
      <c r="W24" s="111">
        <f t="shared" si="5"/>
        <v>2998268.1981349746</v>
      </c>
      <c r="X24" s="111">
        <f t="shared" si="5"/>
        <v>0</v>
      </c>
      <c r="Y24" s="67">
        <f t="shared" si="5"/>
        <v>5475465.9600000009</v>
      </c>
      <c r="Z24" s="111">
        <f t="shared" si="5"/>
        <v>5605213.5700000003</v>
      </c>
      <c r="AA24" s="112">
        <f t="shared" si="5"/>
        <v>5368102.03</v>
      </c>
      <c r="AC24" s="110">
        <f t="shared" ref="AC24:AL24" si="6">SUM(AC25:AC27)</f>
        <v>2645.5795200000002</v>
      </c>
      <c r="AD24" s="111">
        <f t="shared" si="6"/>
        <v>0</v>
      </c>
      <c r="AE24" s="111">
        <f t="shared" si="6"/>
        <v>2645.5795200000002</v>
      </c>
      <c r="AF24" s="111">
        <f t="shared" si="6"/>
        <v>0</v>
      </c>
      <c r="AG24" s="111">
        <f t="shared" si="6"/>
        <v>4152.0477325915999</v>
      </c>
      <c r="AH24" s="111">
        <f t="shared" si="6"/>
        <v>4152.0477325915999</v>
      </c>
      <c r="AI24" s="111">
        <f t="shared" si="6"/>
        <v>0</v>
      </c>
      <c r="AJ24" s="111">
        <f t="shared" si="6"/>
        <v>0</v>
      </c>
      <c r="AK24" s="111">
        <f t="shared" si="6"/>
        <v>-195.23</v>
      </c>
      <c r="AL24" s="112">
        <f t="shared" si="6"/>
        <v>-195.23</v>
      </c>
    </row>
    <row r="25" spans="1:38" ht="25" customHeight="1">
      <c r="A25" s="16"/>
      <c r="B25" s="5" t="s">
        <v>42</v>
      </c>
      <c r="C25" s="122">
        <v>10280</v>
      </c>
      <c r="D25" s="90">
        <v>986256</v>
      </c>
      <c r="E25" s="90">
        <v>0</v>
      </c>
      <c r="F25" s="59">
        <f>SUM(C25:E25)</f>
        <v>996536</v>
      </c>
      <c r="G25" s="90">
        <v>72244</v>
      </c>
      <c r="H25" s="90">
        <v>996536</v>
      </c>
      <c r="I25" s="90">
        <v>2361205.8947368427</v>
      </c>
      <c r="J25" s="90">
        <v>0</v>
      </c>
      <c r="K25" s="90">
        <v>79744.081578947138</v>
      </c>
      <c r="L25" s="90">
        <v>2281462.368421053</v>
      </c>
      <c r="M25" s="90">
        <v>0</v>
      </c>
      <c r="N25" s="73">
        <f>SUM(K25:M25)</f>
        <v>2361206.4500000002</v>
      </c>
      <c r="O25" s="90">
        <v>0</v>
      </c>
      <c r="P25" s="90">
        <v>2362067.0032467535</v>
      </c>
      <c r="Q25" s="90">
        <v>2362067.0032467535</v>
      </c>
      <c r="R25" s="90">
        <v>8271.2509356724913</v>
      </c>
      <c r="S25" s="90">
        <v>293781.99906432757</v>
      </c>
      <c r="T25" s="90">
        <v>0</v>
      </c>
      <c r="U25" s="59">
        <f>SUM(R25:T25)</f>
        <v>302053.25000000006</v>
      </c>
      <c r="V25" s="90">
        <v>8271.2509356724913</v>
      </c>
      <c r="W25" s="90">
        <v>293781.99906432757</v>
      </c>
      <c r="X25" s="90">
        <v>0</v>
      </c>
      <c r="Y25" s="59">
        <f>SUM(V25:X25)</f>
        <v>302053.25000000006</v>
      </c>
      <c r="Z25" s="90">
        <v>259021.74000000005</v>
      </c>
      <c r="AA25" s="91">
        <v>259021.74000000005</v>
      </c>
      <c r="AC25" s="89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1">
        <v>0</v>
      </c>
    </row>
    <row r="26" spans="1:38" ht="25" customHeight="1">
      <c r="A26" s="17"/>
      <c r="B26" s="6" t="s">
        <v>3</v>
      </c>
      <c r="C26" s="29">
        <v>17243</v>
      </c>
      <c r="D26" s="57">
        <v>27115</v>
      </c>
      <c r="E26" s="57">
        <v>0</v>
      </c>
      <c r="F26" s="57">
        <f>SUM(C26:E26)</f>
        <v>44358</v>
      </c>
      <c r="G26" s="57">
        <v>35839</v>
      </c>
      <c r="H26" s="57">
        <v>44358</v>
      </c>
      <c r="I26" s="57">
        <v>6953610.5521400003</v>
      </c>
      <c r="J26" s="57">
        <v>69760.247374633997</v>
      </c>
      <c r="K26" s="57">
        <v>2576910.4376180004</v>
      </c>
      <c r="L26" s="57">
        <v>4105062.1162099997</v>
      </c>
      <c r="M26" s="57">
        <v>0</v>
      </c>
      <c r="N26" s="54">
        <f>SUM(K26:M26)</f>
        <v>6681972.5538280001</v>
      </c>
      <c r="O26" s="57">
        <v>69760.247374633997</v>
      </c>
      <c r="P26" s="57">
        <v>5865125.7070000898</v>
      </c>
      <c r="Q26" s="57">
        <v>5795894.2714386424</v>
      </c>
      <c r="R26" s="57">
        <v>2082287.00526</v>
      </c>
      <c r="S26" s="57">
        <v>2702712.3647400001</v>
      </c>
      <c r="T26" s="57">
        <v>0</v>
      </c>
      <c r="U26" s="57">
        <f>SUM(R26:T26)</f>
        <v>4784999.37</v>
      </c>
      <c r="V26" s="57">
        <v>2082287.0009083024</v>
      </c>
      <c r="W26" s="57">
        <v>2702712.3590916977</v>
      </c>
      <c r="X26" s="57">
        <v>0</v>
      </c>
      <c r="Y26" s="57">
        <f>SUM(V26:X26)</f>
        <v>4784999.3600000003</v>
      </c>
      <c r="Z26" s="57">
        <v>4851236.0199999996</v>
      </c>
      <c r="AA26" s="126">
        <v>4851236.0199999996</v>
      </c>
      <c r="AC26" s="125">
        <v>2645.5795200000002</v>
      </c>
      <c r="AD26" s="57">
        <v>0</v>
      </c>
      <c r="AE26" s="57">
        <v>2645.5795200000002</v>
      </c>
      <c r="AF26" s="57">
        <v>0</v>
      </c>
      <c r="AG26" s="57">
        <v>4152.0477325915999</v>
      </c>
      <c r="AH26" s="57">
        <v>4152.0477325915999</v>
      </c>
      <c r="AI26" s="57">
        <v>0</v>
      </c>
      <c r="AJ26" s="57">
        <v>0</v>
      </c>
      <c r="AK26" s="57">
        <v>-195.23</v>
      </c>
      <c r="AL26" s="126">
        <v>-195.23</v>
      </c>
    </row>
    <row r="27" spans="1:38" ht="25" customHeight="1" thickBot="1">
      <c r="A27" s="18"/>
      <c r="B27" s="39" t="s">
        <v>43</v>
      </c>
      <c r="C27" s="30">
        <v>189</v>
      </c>
      <c r="D27" s="116">
        <v>10</v>
      </c>
      <c r="E27" s="116">
        <v>0</v>
      </c>
      <c r="F27" s="68">
        <f>SUM(C27:E27)</f>
        <v>199</v>
      </c>
      <c r="G27" s="116">
        <v>172</v>
      </c>
      <c r="H27" s="45"/>
      <c r="I27" s="116">
        <v>1048622.3869739999</v>
      </c>
      <c r="J27" s="116">
        <v>571128.75290698151</v>
      </c>
      <c r="K27" s="116">
        <v>999356.72328000003</v>
      </c>
      <c r="L27" s="116">
        <v>13013.130259</v>
      </c>
      <c r="M27" s="116">
        <v>0</v>
      </c>
      <c r="N27" s="80">
        <f>SUM(K27:M27)</f>
        <v>1012369.853539</v>
      </c>
      <c r="O27" s="116">
        <v>555020.76404514397</v>
      </c>
      <c r="P27" s="116">
        <v>853739.35057306476</v>
      </c>
      <c r="Q27" s="116">
        <v>366771.19679835497</v>
      </c>
      <c r="R27" s="116">
        <v>776800.72120500018</v>
      </c>
      <c r="S27" s="116">
        <v>3570.498795</v>
      </c>
      <c r="T27" s="116">
        <v>0</v>
      </c>
      <c r="U27" s="68">
        <f>SUM(R27:T27)</f>
        <v>780371.2200000002</v>
      </c>
      <c r="V27" s="116">
        <v>386639.51002105087</v>
      </c>
      <c r="W27" s="116">
        <v>1773.8399789493189</v>
      </c>
      <c r="X27" s="116">
        <v>0</v>
      </c>
      <c r="Y27" s="68">
        <f>SUM(V27:X27)</f>
        <v>388413.35000000021</v>
      </c>
      <c r="Z27" s="116">
        <v>494955.81000000017</v>
      </c>
      <c r="AA27" s="117">
        <v>257844.27000000022</v>
      </c>
      <c r="AC27" s="121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>
        <v>0</v>
      </c>
    </row>
    <row r="28" spans="1:38" ht="25" customHeight="1" thickBot="1">
      <c r="A28" s="12" t="s">
        <v>44</v>
      </c>
      <c r="B28" s="3" t="s">
        <v>4</v>
      </c>
      <c r="C28" s="26">
        <v>0</v>
      </c>
      <c r="D28" s="108">
        <v>0</v>
      </c>
      <c r="E28" s="108">
        <v>0</v>
      </c>
      <c r="F28" s="66">
        <f>SUM(C28:E28)</f>
        <v>0</v>
      </c>
      <c r="G28" s="108">
        <v>0</v>
      </c>
      <c r="H28" s="48"/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79">
        <f>SUM(K28:M28)</f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66">
        <f>SUM(R28:T28)</f>
        <v>0</v>
      </c>
      <c r="V28" s="108">
        <v>0</v>
      </c>
      <c r="W28" s="108">
        <v>0</v>
      </c>
      <c r="X28" s="108">
        <v>0</v>
      </c>
      <c r="Y28" s="66">
        <f>SUM(V28:X28)</f>
        <v>0</v>
      </c>
      <c r="Z28" s="108">
        <v>0</v>
      </c>
      <c r="AA28" s="109">
        <v>0</v>
      </c>
      <c r="AC28" s="107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9">
        <v>0</v>
      </c>
    </row>
    <row r="29" spans="1:38" ht="25" customHeight="1" thickBot="1">
      <c r="A29" s="19" t="s">
        <v>45</v>
      </c>
      <c r="B29" s="40" t="s">
        <v>12</v>
      </c>
      <c r="C29" s="31">
        <v>0</v>
      </c>
      <c r="D29" s="13">
        <v>0</v>
      </c>
      <c r="E29" s="13">
        <v>0</v>
      </c>
      <c r="F29" s="69">
        <f>SUM(C29:E29)</f>
        <v>0</v>
      </c>
      <c r="G29" s="13">
        <v>0</v>
      </c>
      <c r="H29" s="49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81">
        <f>SUM(K29:M29)</f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69">
        <f>SUM(R29:T29)</f>
        <v>0</v>
      </c>
      <c r="V29" s="13">
        <v>0</v>
      </c>
      <c r="W29" s="13">
        <v>0</v>
      </c>
      <c r="X29" s="13">
        <v>0</v>
      </c>
      <c r="Y29" s="69">
        <f>SUM(V29:X29)</f>
        <v>0</v>
      </c>
      <c r="Z29" s="13">
        <v>0</v>
      </c>
      <c r="AA29" s="20">
        <v>0</v>
      </c>
      <c r="AC29" s="51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20">
        <v>0</v>
      </c>
    </row>
    <row r="30" spans="1:38" ht="24.5" thickBot="1">
      <c r="A30" s="12" t="s">
        <v>46</v>
      </c>
      <c r="B30" s="3" t="s">
        <v>47</v>
      </c>
      <c r="C30" s="28">
        <f>SUM(C31:C32)</f>
        <v>0</v>
      </c>
      <c r="D30" s="111">
        <f>SUM(D31:D32)</f>
        <v>0</v>
      </c>
      <c r="E30" s="111">
        <f>SUM(E31:E32)</f>
        <v>0</v>
      </c>
      <c r="F30" s="67">
        <f>SUM(F31:F32)</f>
        <v>0</v>
      </c>
      <c r="G30" s="111">
        <f>SUM(G31:G32)</f>
        <v>0</v>
      </c>
      <c r="H30" s="44"/>
      <c r="I30" s="111">
        <f t="shared" ref="I30:AA30" si="7">SUM(I31:I32)</f>
        <v>0</v>
      </c>
      <c r="J30" s="111">
        <f t="shared" si="7"/>
        <v>0</v>
      </c>
      <c r="K30" s="111">
        <f t="shared" si="7"/>
        <v>0</v>
      </c>
      <c r="L30" s="111">
        <f t="shared" si="7"/>
        <v>0</v>
      </c>
      <c r="M30" s="111">
        <f t="shared" si="7"/>
        <v>0</v>
      </c>
      <c r="N30" s="14">
        <f t="shared" si="7"/>
        <v>0</v>
      </c>
      <c r="O30" s="111">
        <f t="shared" si="7"/>
        <v>0</v>
      </c>
      <c r="P30" s="111">
        <f t="shared" si="7"/>
        <v>0</v>
      </c>
      <c r="Q30" s="111">
        <f t="shared" si="7"/>
        <v>0</v>
      </c>
      <c r="R30" s="111">
        <f t="shared" si="7"/>
        <v>0</v>
      </c>
      <c r="S30" s="111">
        <f t="shared" si="7"/>
        <v>0</v>
      </c>
      <c r="T30" s="111">
        <f t="shared" si="7"/>
        <v>0</v>
      </c>
      <c r="U30" s="67">
        <f t="shared" si="7"/>
        <v>0</v>
      </c>
      <c r="V30" s="111">
        <f t="shared" si="7"/>
        <v>0</v>
      </c>
      <c r="W30" s="111">
        <f t="shared" si="7"/>
        <v>0</v>
      </c>
      <c r="X30" s="111">
        <f t="shared" si="7"/>
        <v>0</v>
      </c>
      <c r="Y30" s="67">
        <f t="shared" si="7"/>
        <v>0</v>
      </c>
      <c r="Z30" s="111">
        <f t="shared" si="7"/>
        <v>0</v>
      </c>
      <c r="AA30" s="112">
        <f t="shared" si="7"/>
        <v>0</v>
      </c>
      <c r="AC30" s="110">
        <f t="shared" ref="AC30:AL30" si="8">SUM(AC31:AC32)</f>
        <v>0</v>
      </c>
      <c r="AD30" s="111">
        <f t="shared" si="8"/>
        <v>0</v>
      </c>
      <c r="AE30" s="111">
        <f t="shared" si="8"/>
        <v>0</v>
      </c>
      <c r="AF30" s="111">
        <f t="shared" si="8"/>
        <v>0</v>
      </c>
      <c r="AG30" s="111">
        <f t="shared" si="8"/>
        <v>0</v>
      </c>
      <c r="AH30" s="111">
        <f t="shared" si="8"/>
        <v>0</v>
      </c>
      <c r="AI30" s="111">
        <f t="shared" si="8"/>
        <v>0</v>
      </c>
      <c r="AJ30" s="111">
        <f t="shared" si="8"/>
        <v>0</v>
      </c>
      <c r="AK30" s="111">
        <f t="shared" si="8"/>
        <v>0</v>
      </c>
      <c r="AL30" s="112">
        <f t="shared" si="8"/>
        <v>0</v>
      </c>
    </row>
    <row r="31" spans="1:38" ht="14.5">
      <c r="A31" s="16"/>
      <c r="B31" s="5" t="s">
        <v>48</v>
      </c>
      <c r="C31" s="32">
        <v>0</v>
      </c>
      <c r="D31" s="58">
        <v>0</v>
      </c>
      <c r="E31" s="58">
        <v>0</v>
      </c>
      <c r="F31" s="58">
        <f>SUM(C31:E31)</f>
        <v>0</v>
      </c>
      <c r="G31" s="58">
        <v>0</v>
      </c>
      <c r="H31" s="43"/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5">
        <f>SUM(K31:M31)</f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f>SUM(R31:T31)</f>
        <v>0</v>
      </c>
      <c r="V31" s="58">
        <v>0</v>
      </c>
      <c r="W31" s="58">
        <v>0</v>
      </c>
      <c r="X31" s="58">
        <v>0</v>
      </c>
      <c r="Y31" s="58">
        <f>SUM(V31:X31)</f>
        <v>0</v>
      </c>
      <c r="Z31" s="58">
        <v>0</v>
      </c>
      <c r="AA31" s="128">
        <v>0</v>
      </c>
      <c r="AC31" s="12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128">
        <v>0</v>
      </c>
    </row>
    <row r="32" spans="1:38" ht="41" thickBot="1">
      <c r="A32" s="18"/>
      <c r="B32" s="39" t="s">
        <v>49</v>
      </c>
      <c r="C32" s="27">
        <v>0</v>
      </c>
      <c r="D32" s="56">
        <v>0</v>
      </c>
      <c r="E32" s="56">
        <v>0</v>
      </c>
      <c r="F32" s="56">
        <f>SUM(C32:E32)</f>
        <v>0</v>
      </c>
      <c r="G32" s="56">
        <v>0</v>
      </c>
      <c r="H32" s="124"/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3">
        <f>SUM(K32:M32)</f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f>SUM(R32:T32)</f>
        <v>0</v>
      </c>
      <c r="V32" s="56">
        <v>0</v>
      </c>
      <c r="W32" s="56">
        <v>0</v>
      </c>
      <c r="X32" s="56">
        <v>0</v>
      </c>
      <c r="Y32" s="56">
        <f>SUM(V32:X32)</f>
        <v>0</v>
      </c>
      <c r="Z32" s="56">
        <v>0</v>
      </c>
      <c r="AA32" s="130">
        <v>0</v>
      </c>
      <c r="AC32" s="129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130">
        <v>0</v>
      </c>
    </row>
    <row r="33" spans="1:38" ht="24.5" thickBot="1">
      <c r="A33" s="12" t="s">
        <v>50</v>
      </c>
      <c r="B33" s="3" t="s">
        <v>13</v>
      </c>
      <c r="C33" s="26">
        <v>9</v>
      </c>
      <c r="D33" s="108">
        <v>0</v>
      </c>
      <c r="E33" s="108">
        <v>0</v>
      </c>
      <c r="F33" s="66">
        <f>SUM(C33:E33)</f>
        <v>9</v>
      </c>
      <c r="G33" s="108">
        <v>8</v>
      </c>
      <c r="H33" s="108">
        <v>9</v>
      </c>
      <c r="I33" s="108">
        <v>272863.00101000001</v>
      </c>
      <c r="J33" s="108">
        <v>213307.37487064191</v>
      </c>
      <c r="K33" s="108">
        <v>272863.00101000001</v>
      </c>
      <c r="L33" s="108">
        <v>0</v>
      </c>
      <c r="M33" s="108">
        <v>0</v>
      </c>
      <c r="N33" s="79">
        <f>SUM(K33:M33)</f>
        <v>272863.00101000001</v>
      </c>
      <c r="O33" s="108">
        <v>213307.37487064191</v>
      </c>
      <c r="P33" s="108">
        <v>265618.84998564445</v>
      </c>
      <c r="Q33" s="108">
        <v>57004.106960138568</v>
      </c>
      <c r="R33" s="108">
        <v>5451.6900000000023</v>
      </c>
      <c r="S33" s="108">
        <v>0</v>
      </c>
      <c r="T33" s="108">
        <v>0</v>
      </c>
      <c r="U33" s="66">
        <f>SUM(R33:T33)</f>
        <v>5451.6900000000023</v>
      </c>
      <c r="V33" s="108">
        <v>2725.8499999999967</v>
      </c>
      <c r="W33" s="108">
        <v>0</v>
      </c>
      <c r="X33" s="108">
        <v>0</v>
      </c>
      <c r="Y33" s="66">
        <f>SUM(V33:X33)</f>
        <v>2725.8499999999967</v>
      </c>
      <c r="Z33" s="108">
        <v>-21593.599999999999</v>
      </c>
      <c r="AA33" s="109">
        <v>-10285.440000000004</v>
      </c>
      <c r="AC33" s="107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9">
        <v>0</v>
      </c>
    </row>
    <row r="34" spans="1:38" ht="24.5" thickBot="1">
      <c r="A34" s="12" t="s">
        <v>51</v>
      </c>
      <c r="B34" s="3" t="s">
        <v>14</v>
      </c>
      <c r="C34" s="28">
        <f>SUM(C35:C36)</f>
        <v>0</v>
      </c>
      <c r="D34" s="111">
        <f>SUM(D35:D36)</f>
        <v>0</v>
      </c>
      <c r="E34" s="111">
        <f>SUM(E35:E36)</f>
        <v>0</v>
      </c>
      <c r="F34" s="67">
        <f>SUM(F35:F36)</f>
        <v>0</v>
      </c>
      <c r="G34" s="111">
        <f>SUM(G35:G36)</f>
        <v>0</v>
      </c>
      <c r="H34" s="45"/>
      <c r="I34" s="111">
        <f t="shared" ref="I34:AA34" si="9">SUM(I35:I36)</f>
        <v>0</v>
      </c>
      <c r="J34" s="111">
        <f t="shared" si="9"/>
        <v>0</v>
      </c>
      <c r="K34" s="111">
        <f t="shared" si="9"/>
        <v>0</v>
      </c>
      <c r="L34" s="111">
        <f t="shared" si="9"/>
        <v>0</v>
      </c>
      <c r="M34" s="111">
        <f t="shared" si="9"/>
        <v>0</v>
      </c>
      <c r="N34" s="14">
        <f t="shared" si="9"/>
        <v>0</v>
      </c>
      <c r="O34" s="111">
        <f t="shared" si="9"/>
        <v>0</v>
      </c>
      <c r="P34" s="111">
        <f t="shared" si="9"/>
        <v>0</v>
      </c>
      <c r="Q34" s="111">
        <f t="shared" si="9"/>
        <v>0</v>
      </c>
      <c r="R34" s="111">
        <f t="shared" si="9"/>
        <v>0</v>
      </c>
      <c r="S34" s="111">
        <f t="shared" si="9"/>
        <v>0</v>
      </c>
      <c r="T34" s="111">
        <f t="shared" si="9"/>
        <v>0</v>
      </c>
      <c r="U34" s="67">
        <f t="shared" si="9"/>
        <v>0</v>
      </c>
      <c r="V34" s="111">
        <f t="shared" si="9"/>
        <v>0</v>
      </c>
      <c r="W34" s="111">
        <f t="shared" si="9"/>
        <v>0</v>
      </c>
      <c r="X34" s="111">
        <f t="shared" si="9"/>
        <v>0</v>
      </c>
      <c r="Y34" s="67">
        <f t="shared" si="9"/>
        <v>0</v>
      </c>
      <c r="Z34" s="111">
        <f t="shared" si="9"/>
        <v>0</v>
      </c>
      <c r="AA34" s="112">
        <f t="shared" si="9"/>
        <v>0</v>
      </c>
      <c r="AC34" s="110">
        <f t="shared" ref="AC34:AL34" si="10">SUM(AC35:AC36)</f>
        <v>0</v>
      </c>
      <c r="AD34" s="111">
        <f t="shared" si="10"/>
        <v>0</v>
      </c>
      <c r="AE34" s="111">
        <f t="shared" si="10"/>
        <v>0</v>
      </c>
      <c r="AF34" s="111">
        <f t="shared" si="10"/>
        <v>0</v>
      </c>
      <c r="AG34" s="111">
        <f t="shared" si="10"/>
        <v>0</v>
      </c>
      <c r="AH34" s="111">
        <f t="shared" si="10"/>
        <v>0</v>
      </c>
      <c r="AI34" s="111">
        <f t="shared" si="10"/>
        <v>0</v>
      </c>
      <c r="AJ34" s="111">
        <f t="shared" si="10"/>
        <v>0</v>
      </c>
      <c r="AK34" s="111">
        <f t="shared" si="10"/>
        <v>0</v>
      </c>
      <c r="AL34" s="112">
        <f t="shared" si="10"/>
        <v>0</v>
      </c>
    </row>
    <row r="35" spans="1:38" ht="27">
      <c r="A35" s="16"/>
      <c r="B35" s="7" t="s">
        <v>52</v>
      </c>
      <c r="C35" s="24">
        <v>0</v>
      </c>
      <c r="D35" s="102">
        <v>0</v>
      </c>
      <c r="E35" s="102">
        <v>0</v>
      </c>
      <c r="F35" s="64">
        <f>SUM(C35:E35)</f>
        <v>0</v>
      </c>
      <c r="G35" s="102">
        <v>0</v>
      </c>
      <c r="H35" s="46"/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77">
        <f>SUM(K35:M35)</f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64">
        <f>SUM(R35:T35)</f>
        <v>0</v>
      </c>
      <c r="V35" s="102">
        <v>0</v>
      </c>
      <c r="W35" s="102">
        <v>0</v>
      </c>
      <c r="X35" s="102">
        <v>0</v>
      </c>
      <c r="Y35" s="64">
        <f>SUM(V35:X35)</f>
        <v>0</v>
      </c>
      <c r="Z35" s="102">
        <v>0</v>
      </c>
      <c r="AA35" s="103">
        <v>0</v>
      </c>
      <c r="AC35" s="101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3">
        <v>0</v>
      </c>
    </row>
    <row r="36" spans="1:38" ht="41" thickBot="1">
      <c r="A36" s="18"/>
      <c r="B36" s="39" t="s">
        <v>53</v>
      </c>
      <c r="C36" s="27">
        <v>0</v>
      </c>
      <c r="D36" s="56">
        <v>0</v>
      </c>
      <c r="E36" s="56">
        <v>0</v>
      </c>
      <c r="F36" s="56">
        <f>SUM(C36:E36)</f>
        <v>0</v>
      </c>
      <c r="G36" s="56">
        <v>0</v>
      </c>
      <c r="H36" s="50"/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3">
        <f>SUM(K36:M36)</f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f>SUM(R36:T36)</f>
        <v>0</v>
      </c>
      <c r="V36" s="56">
        <v>0</v>
      </c>
      <c r="W36" s="56">
        <v>0</v>
      </c>
      <c r="X36" s="56">
        <v>0</v>
      </c>
      <c r="Y36" s="56">
        <f>SUM(V36:X36)</f>
        <v>0</v>
      </c>
      <c r="Z36" s="56">
        <v>0</v>
      </c>
      <c r="AA36" s="130">
        <v>0</v>
      </c>
      <c r="AC36" s="129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130">
        <v>0</v>
      </c>
    </row>
    <row r="37" spans="1:38" ht="15" thickBot="1">
      <c r="A37" s="12" t="s">
        <v>54</v>
      </c>
      <c r="B37" s="3" t="s">
        <v>5</v>
      </c>
      <c r="C37" s="33">
        <v>9963</v>
      </c>
      <c r="D37" s="114">
        <v>668</v>
      </c>
      <c r="E37" s="114">
        <v>0</v>
      </c>
      <c r="F37" s="70">
        <f>SUM(C37:E37)</f>
        <v>10631</v>
      </c>
      <c r="G37" s="114">
        <v>2070</v>
      </c>
      <c r="H37" s="47"/>
      <c r="I37" s="114">
        <v>3913687.6015969999</v>
      </c>
      <c r="J37" s="114">
        <v>2884428.2146850941</v>
      </c>
      <c r="K37" s="114">
        <v>3819030.1942960005</v>
      </c>
      <c r="L37" s="114">
        <v>94235.490651</v>
      </c>
      <c r="M37" s="114">
        <v>0</v>
      </c>
      <c r="N37" s="82">
        <f>SUM(K37:M37)</f>
        <v>3913265.6849470004</v>
      </c>
      <c r="O37" s="114">
        <v>2884298.9536530939</v>
      </c>
      <c r="P37" s="114">
        <v>3751539.5662654722</v>
      </c>
      <c r="Q37" s="114">
        <v>975872.17656860687</v>
      </c>
      <c r="R37" s="114">
        <v>1448044.4320339998</v>
      </c>
      <c r="S37" s="114">
        <v>20423.397966000004</v>
      </c>
      <c r="T37" s="114">
        <v>0</v>
      </c>
      <c r="U37" s="70">
        <f>SUM(R37:T37)</f>
        <v>1468467.8299999998</v>
      </c>
      <c r="V37" s="114">
        <v>146828.06989880116</v>
      </c>
      <c r="W37" s="114">
        <v>4750.7001011986067</v>
      </c>
      <c r="X37" s="114">
        <v>0</v>
      </c>
      <c r="Y37" s="70">
        <f>SUM(V37:X37)</f>
        <v>151578.76999999976</v>
      </c>
      <c r="Z37" s="114">
        <v>1910518.33</v>
      </c>
      <c r="AA37" s="115">
        <v>166060.43499999979</v>
      </c>
      <c r="AC37" s="113">
        <v>0</v>
      </c>
      <c r="AD37" s="114">
        <v>0</v>
      </c>
      <c r="AE37" s="114">
        <v>0</v>
      </c>
      <c r="AF37" s="114">
        <v>0</v>
      </c>
      <c r="AG37" s="114">
        <v>0</v>
      </c>
      <c r="AH37" s="114">
        <v>0</v>
      </c>
      <c r="AI37" s="114">
        <v>0</v>
      </c>
      <c r="AJ37" s="114">
        <v>0</v>
      </c>
      <c r="AK37" s="114">
        <v>0</v>
      </c>
      <c r="AL37" s="115">
        <v>0</v>
      </c>
    </row>
    <row r="38" spans="1:38" ht="24.5" thickBot="1">
      <c r="A38" s="12" t="s">
        <v>55</v>
      </c>
      <c r="B38" s="3" t="s">
        <v>56</v>
      </c>
      <c r="C38" s="26">
        <v>32280</v>
      </c>
      <c r="D38" s="108">
        <v>24602</v>
      </c>
      <c r="E38" s="108">
        <v>2</v>
      </c>
      <c r="F38" s="66">
        <f>SUM(C38:E38)</f>
        <v>56884</v>
      </c>
      <c r="G38" s="108">
        <v>34985</v>
      </c>
      <c r="H38" s="48"/>
      <c r="I38" s="108">
        <v>18733597.675996002</v>
      </c>
      <c r="J38" s="108">
        <v>4865416.5695387181</v>
      </c>
      <c r="K38" s="108">
        <v>14882444.035319002</v>
      </c>
      <c r="L38" s="108">
        <v>3581191.5680650007</v>
      </c>
      <c r="M38" s="108">
        <v>5020.5697700000001</v>
      </c>
      <c r="N38" s="79">
        <f>SUM(K38:M38)</f>
        <v>18468656.173154004</v>
      </c>
      <c r="O38" s="108">
        <v>4678481.743076399</v>
      </c>
      <c r="P38" s="108">
        <v>17395788.775710825</v>
      </c>
      <c r="Q38" s="108">
        <v>6459167.7702173013</v>
      </c>
      <c r="R38" s="108">
        <v>13925307.058187006</v>
      </c>
      <c r="S38" s="108">
        <v>2055722.951813</v>
      </c>
      <c r="T38" s="108">
        <v>0</v>
      </c>
      <c r="U38" s="66">
        <f>SUM(R38:T38)</f>
        <v>15981030.010000005</v>
      </c>
      <c r="V38" s="108">
        <v>4497998.1318518668</v>
      </c>
      <c r="W38" s="108">
        <v>647697.21814813907</v>
      </c>
      <c r="X38" s="108">
        <v>0</v>
      </c>
      <c r="Y38" s="66">
        <f>SUM(V38:X38)</f>
        <v>5145695.3500000061</v>
      </c>
      <c r="Z38" s="108">
        <v>17990609.300000004</v>
      </c>
      <c r="AA38" s="109">
        <v>8020938.8289216682</v>
      </c>
      <c r="AC38" s="107">
        <v>1922463.5805409998</v>
      </c>
      <c r="AD38" s="108">
        <v>155248.61361677921</v>
      </c>
      <c r="AE38" s="108">
        <v>1922463.5805409998</v>
      </c>
      <c r="AF38" s="108">
        <v>155248.61361677921</v>
      </c>
      <c r="AG38" s="108">
        <v>1938335.1214989559</v>
      </c>
      <c r="AH38" s="108">
        <v>1112134.0081228181</v>
      </c>
      <c r="AI38" s="108">
        <v>81460.70000000023</v>
      </c>
      <c r="AJ38" s="108">
        <v>76823.310000000056</v>
      </c>
      <c r="AK38" s="108">
        <v>1262667.2200000002</v>
      </c>
      <c r="AL38" s="109">
        <v>292989.04000000015</v>
      </c>
    </row>
    <row r="39" spans="1:38" ht="15" thickBot="1">
      <c r="A39" s="12" t="s">
        <v>57</v>
      </c>
      <c r="B39" s="3" t="s">
        <v>6</v>
      </c>
      <c r="C39" s="26">
        <v>4</v>
      </c>
      <c r="D39" s="108">
        <v>0</v>
      </c>
      <c r="E39" s="108">
        <v>0</v>
      </c>
      <c r="F39" s="66">
        <f>SUM(C39:E39)</f>
        <v>4</v>
      </c>
      <c r="G39" s="108">
        <v>3</v>
      </c>
      <c r="H39" s="48"/>
      <c r="I39" s="108">
        <v>374723.63181600004</v>
      </c>
      <c r="J39" s="108">
        <v>248922.9976</v>
      </c>
      <c r="K39" s="108">
        <v>374723.63181599998</v>
      </c>
      <c r="L39" s="108">
        <v>0</v>
      </c>
      <c r="M39" s="108">
        <v>0</v>
      </c>
      <c r="N39" s="79">
        <f>SUM(K39:M39)</f>
        <v>374723.63181599998</v>
      </c>
      <c r="O39" s="108">
        <v>248922.9976</v>
      </c>
      <c r="P39" s="108">
        <v>933993.53150474629</v>
      </c>
      <c r="Q39" s="108">
        <v>103766.35856170219</v>
      </c>
      <c r="R39" s="108">
        <v>-4.6566128730773926E-10</v>
      </c>
      <c r="S39" s="108">
        <v>0</v>
      </c>
      <c r="T39" s="108">
        <v>0</v>
      </c>
      <c r="U39" s="66">
        <f>SUM(R39:T39)</f>
        <v>-4.6566128730773926E-10</v>
      </c>
      <c r="V39" s="108">
        <v>-4.6566128730773926E-10</v>
      </c>
      <c r="W39" s="108">
        <v>0</v>
      </c>
      <c r="X39" s="108">
        <v>0</v>
      </c>
      <c r="Y39" s="66">
        <f>SUM(V39:X39)</f>
        <v>-4.6566128730773926E-10</v>
      </c>
      <c r="Z39" s="108">
        <v>-2980939.3600000003</v>
      </c>
      <c r="AA39" s="109">
        <v>2953.6099999998696</v>
      </c>
      <c r="AC39" s="107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9">
        <v>0</v>
      </c>
    </row>
    <row r="40" spans="1:38" ht="15" thickBot="1">
      <c r="A40" s="12" t="s">
        <v>58</v>
      </c>
      <c r="B40" s="3" t="s">
        <v>7</v>
      </c>
      <c r="C40" s="21">
        <f>SUM(C41:C43)</f>
        <v>10289</v>
      </c>
      <c r="D40" s="87">
        <f>SUM(D41:D43)</f>
        <v>29</v>
      </c>
      <c r="E40" s="87">
        <f>SUM(E41:E43)</f>
        <v>0</v>
      </c>
      <c r="F40" s="63">
        <f>SUM(F41:F43)</f>
        <v>10318</v>
      </c>
      <c r="G40" s="87">
        <f>SUM(G41:G43)</f>
        <v>5031</v>
      </c>
      <c r="H40" s="48"/>
      <c r="I40" s="87">
        <f t="shared" ref="I40:AA40" si="11">SUM(I41:I43)</f>
        <v>5054376.0355000002</v>
      </c>
      <c r="J40" s="87">
        <f t="shared" si="11"/>
        <v>4043500.8284</v>
      </c>
      <c r="K40" s="87">
        <f t="shared" si="11"/>
        <v>5041635.0055</v>
      </c>
      <c r="L40" s="87">
        <f t="shared" si="11"/>
        <v>7546</v>
      </c>
      <c r="M40" s="87">
        <f t="shared" si="11"/>
        <v>0</v>
      </c>
      <c r="N40" s="72">
        <f t="shared" si="11"/>
        <v>5049181.0055</v>
      </c>
      <c r="O40" s="87">
        <f t="shared" si="11"/>
        <v>4039344.8043999998</v>
      </c>
      <c r="P40" s="87">
        <f t="shared" si="11"/>
        <v>5133921.5293473192</v>
      </c>
      <c r="Q40" s="87">
        <f t="shared" si="11"/>
        <v>1026784.3058694646</v>
      </c>
      <c r="R40" s="87">
        <f t="shared" si="11"/>
        <v>3427283.74</v>
      </c>
      <c r="S40" s="87">
        <f t="shared" si="11"/>
        <v>0</v>
      </c>
      <c r="T40" s="87">
        <f t="shared" si="11"/>
        <v>0</v>
      </c>
      <c r="U40" s="63">
        <f t="shared" si="11"/>
        <v>3427283.74</v>
      </c>
      <c r="V40" s="87">
        <f t="shared" si="11"/>
        <v>685456.81</v>
      </c>
      <c r="W40" s="87">
        <f t="shared" si="11"/>
        <v>0</v>
      </c>
      <c r="X40" s="87">
        <f t="shared" si="11"/>
        <v>0</v>
      </c>
      <c r="Y40" s="63">
        <f t="shared" si="11"/>
        <v>685456.81</v>
      </c>
      <c r="Z40" s="87">
        <f t="shared" si="11"/>
        <v>280901.14999999985</v>
      </c>
      <c r="AA40" s="88">
        <f t="shared" si="11"/>
        <v>54878.926000000298</v>
      </c>
      <c r="AC40" s="86">
        <f t="shared" ref="AC40:AL40" si="12">SUM(AC41:AC43)</f>
        <v>0</v>
      </c>
      <c r="AD40" s="87">
        <f t="shared" si="12"/>
        <v>0</v>
      </c>
      <c r="AE40" s="87">
        <f t="shared" si="12"/>
        <v>0</v>
      </c>
      <c r="AF40" s="87">
        <f t="shared" si="12"/>
        <v>0</v>
      </c>
      <c r="AG40" s="87">
        <f t="shared" si="12"/>
        <v>28692.449409347697</v>
      </c>
      <c r="AH40" s="87">
        <f t="shared" si="12"/>
        <v>5738.4898818695219</v>
      </c>
      <c r="AI40" s="87">
        <f t="shared" si="12"/>
        <v>0</v>
      </c>
      <c r="AJ40" s="87">
        <f t="shared" si="12"/>
        <v>0</v>
      </c>
      <c r="AK40" s="87">
        <f t="shared" si="12"/>
        <v>-1530.53</v>
      </c>
      <c r="AL40" s="88">
        <f t="shared" si="12"/>
        <v>-1530.53</v>
      </c>
    </row>
    <row r="41" spans="1:38" ht="27">
      <c r="A41" s="16"/>
      <c r="B41" s="8" t="s">
        <v>59</v>
      </c>
      <c r="C41" s="34">
        <v>15</v>
      </c>
      <c r="D41" s="119">
        <v>0</v>
      </c>
      <c r="E41" s="119">
        <v>0</v>
      </c>
      <c r="F41" s="71">
        <f>SUM(C41:E41)</f>
        <v>15</v>
      </c>
      <c r="G41" s="119">
        <v>9</v>
      </c>
      <c r="H41" s="46"/>
      <c r="I41" s="119">
        <v>33813</v>
      </c>
      <c r="J41" s="119">
        <v>27050.400000000001</v>
      </c>
      <c r="K41" s="119">
        <v>33813</v>
      </c>
      <c r="L41" s="119">
        <v>0</v>
      </c>
      <c r="M41" s="119">
        <v>0</v>
      </c>
      <c r="N41" s="83">
        <f>SUM(K41:M41)</f>
        <v>33813</v>
      </c>
      <c r="O41" s="119">
        <v>27050.400000000001</v>
      </c>
      <c r="P41" s="119">
        <v>28648.809874387076</v>
      </c>
      <c r="Q41" s="119">
        <v>5729.7619748774196</v>
      </c>
      <c r="R41" s="119">
        <v>2.8421709430404007E-14</v>
      </c>
      <c r="S41" s="119">
        <v>0</v>
      </c>
      <c r="T41" s="119">
        <v>0</v>
      </c>
      <c r="U41" s="71">
        <f>SUM(R41:T41)</f>
        <v>2.8421709430404007E-14</v>
      </c>
      <c r="V41" s="119">
        <v>2.8421709430404007E-14</v>
      </c>
      <c r="W41" s="119">
        <v>0</v>
      </c>
      <c r="X41" s="119">
        <v>0</v>
      </c>
      <c r="Y41" s="71">
        <f>SUM(V41:X41)</f>
        <v>2.8421709430404007E-14</v>
      </c>
      <c r="Z41" s="119">
        <v>-48.47</v>
      </c>
      <c r="AA41" s="120">
        <v>-48.47</v>
      </c>
      <c r="AC41" s="118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20">
        <v>0</v>
      </c>
    </row>
    <row r="42" spans="1:38" ht="27">
      <c r="A42" s="17"/>
      <c r="B42" s="6" t="s">
        <v>60</v>
      </c>
      <c r="C42" s="29">
        <v>10242</v>
      </c>
      <c r="D42" s="57">
        <v>29</v>
      </c>
      <c r="E42" s="57">
        <v>0</v>
      </c>
      <c r="F42" s="57">
        <f>SUM(C42:E42)</f>
        <v>10271</v>
      </c>
      <c r="G42" s="57">
        <v>4997</v>
      </c>
      <c r="H42" s="124"/>
      <c r="I42" s="57">
        <v>4950647.8035000004</v>
      </c>
      <c r="J42" s="57">
        <v>3960518.2428000001</v>
      </c>
      <c r="K42" s="57">
        <v>4937906.7735000001</v>
      </c>
      <c r="L42" s="57">
        <v>7546</v>
      </c>
      <c r="M42" s="57">
        <v>0</v>
      </c>
      <c r="N42" s="54">
        <f>SUM(K42:M42)</f>
        <v>4945452.7735000001</v>
      </c>
      <c r="O42" s="57">
        <v>3956362.2187999999</v>
      </c>
      <c r="P42" s="57">
        <v>5034311.370649375</v>
      </c>
      <c r="Q42" s="57">
        <v>1006862.2741298759</v>
      </c>
      <c r="R42" s="57">
        <v>3386450.74</v>
      </c>
      <c r="S42" s="57">
        <v>0</v>
      </c>
      <c r="T42" s="57">
        <v>0</v>
      </c>
      <c r="U42" s="57">
        <f>SUM(R42:T42)</f>
        <v>3386450.74</v>
      </c>
      <c r="V42" s="57">
        <v>677290.21</v>
      </c>
      <c r="W42" s="57">
        <v>0</v>
      </c>
      <c r="X42" s="57">
        <v>0</v>
      </c>
      <c r="Y42" s="57">
        <f>SUM(V42:X42)</f>
        <v>677290.21</v>
      </c>
      <c r="Z42" s="57">
        <v>446025.0299999998</v>
      </c>
      <c r="AA42" s="126">
        <v>88119.456000000238</v>
      </c>
      <c r="AC42" s="125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126">
        <v>0</v>
      </c>
    </row>
    <row r="43" spans="1:38" ht="15" thickBot="1">
      <c r="A43" s="18"/>
      <c r="B43" s="41" t="s">
        <v>61</v>
      </c>
      <c r="C43" s="30">
        <v>32</v>
      </c>
      <c r="D43" s="116">
        <v>0</v>
      </c>
      <c r="E43" s="116">
        <v>0</v>
      </c>
      <c r="F43" s="68">
        <f>SUM(C43:E43)</f>
        <v>32</v>
      </c>
      <c r="G43" s="116">
        <v>25</v>
      </c>
      <c r="H43" s="45"/>
      <c r="I43" s="116">
        <v>69915.232000000004</v>
      </c>
      <c r="J43" s="116">
        <v>55932.185600000004</v>
      </c>
      <c r="K43" s="116">
        <v>69915.232000000004</v>
      </c>
      <c r="L43" s="116">
        <v>0</v>
      </c>
      <c r="M43" s="116">
        <v>0</v>
      </c>
      <c r="N43" s="80">
        <f>SUM(K43:M43)</f>
        <v>69915.232000000004</v>
      </c>
      <c r="O43" s="116">
        <v>55932.185600000004</v>
      </c>
      <c r="P43" s="116">
        <v>70961.348823556633</v>
      </c>
      <c r="Q43" s="116">
        <v>14192.269764711309</v>
      </c>
      <c r="R43" s="116">
        <v>40833.000000000029</v>
      </c>
      <c r="S43" s="116">
        <v>0</v>
      </c>
      <c r="T43" s="116">
        <v>0</v>
      </c>
      <c r="U43" s="68">
        <f>SUM(R43:T43)</f>
        <v>40833.000000000029</v>
      </c>
      <c r="V43" s="116">
        <v>8166.6000000000349</v>
      </c>
      <c r="W43" s="116">
        <v>0</v>
      </c>
      <c r="X43" s="116">
        <v>0</v>
      </c>
      <c r="Y43" s="68">
        <f>SUM(V43:X43)</f>
        <v>8166.6000000000349</v>
      </c>
      <c r="Z43" s="116">
        <v>-165075.40999999997</v>
      </c>
      <c r="AA43" s="117">
        <v>-33192.059999999939</v>
      </c>
      <c r="AC43" s="121">
        <v>0</v>
      </c>
      <c r="AD43" s="116">
        <v>0</v>
      </c>
      <c r="AE43" s="116">
        <v>0</v>
      </c>
      <c r="AF43" s="116">
        <v>0</v>
      </c>
      <c r="AG43" s="116">
        <v>28692.449409347697</v>
      </c>
      <c r="AH43" s="116">
        <v>5738.4898818695219</v>
      </c>
      <c r="AI43" s="116">
        <v>0</v>
      </c>
      <c r="AJ43" s="116">
        <v>0</v>
      </c>
      <c r="AK43" s="116">
        <v>-1530.53</v>
      </c>
      <c r="AL43" s="117">
        <v>-1530.53</v>
      </c>
    </row>
    <row r="44" spans="1:38" ht="15" thickBot="1">
      <c r="A44" s="12" t="s">
        <v>62</v>
      </c>
      <c r="B44" s="3" t="s">
        <v>8</v>
      </c>
      <c r="C44" s="26">
        <v>0</v>
      </c>
      <c r="D44" s="108">
        <v>0</v>
      </c>
      <c r="E44" s="108">
        <v>0</v>
      </c>
      <c r="F44" s="66">
        <f>SUM(C44:E44)</f>
        <v>0</v>
      </c>
      <c r="G44" s="108">
        <v>0</v>
      </c>
      <c r="H44" s="48"/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79">
        <f>SUM(K44:M44)</f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66">
        <f>SUM(R44:T44)</f>
        <v>0</v>
      </c>
      <c r="V44" s="108">
        <v>0</v>
      </c>
      <c r="W44" s="108">
        <v>0</v>
      </c>
      <c r="X44" s="108">
        <v>0</v>
      </c>
      <c r="Y44" s="66">
        <f>SUM(V44:X44)</f>
        <v>0</v>
      </c>
      <c r="Z44" s="108">
        <v>0</v>
      </c>
      <c r="AA44" s="109">
        <v>0</v>
      </c>
      <c r="AC44" s="107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9">
        <v>0</v>
      </c>
    </row>
    <row r="45" spans="1:38" ht="36.5" thickBot="1">
      <c r="A45" s="12" t="s">
        <v>63</v>
      </c>
      <c r="B45" s="3" t="s">
        <v>64</v>
      </c>
      <c r="C45" s="28">
        <f>SUM(C46:C48)</f>
        <v>50559</v>
      </c>
      <c r="D45" s="111">
        <f>SUM(D46:D48)</f>
        <v>34148</v>
      </c>
      <c r="E45" s="111">
        <f>SUM(E46:E48)</f>
        <v>0</v>
      </c>
      <c r="F45" s="67">
        <f>SUM(F46:F48)</f>
        <v>84707</v>
      </c>
      <c r="G45" s="111">
        <f>SUM(G46:G48)</f>
        <v>2278</v>
      </c>
      <c r="H45" s="48"/>
      <c r="I45" s="111">
        <f t="shared" ref="I45:AA45" si="13">SUM(I46:I48)</f>
        <v>5901670.0867860001</v>
      </c>
      <c r="J45" s="111">
        <f t="shared" si="13"/>
        <v>4888459.992181465</v>
      </c>
      <c r="K45" s="111">
        <f t="shared" si="13"/>
        <v>5614998.344114</v>
      </c>
      <c r="L45" s="111">
        <f t="shared" si="13"/>
        <v>238402.41755800002</v>
      </c>
      <c r="M45" s="111">
        <f t="shared" si="13"/>
        <v>0</v>
      </c>
      <c r="N45" s="14">
        <f t="shared" si="13"/>
        <v>5853400.7616720004</v>
      </c>
      <c r="O45" s="111">
        <f t="shared" si="13"/>
        <v>4855854.7881929958</v>
      </c>
      <c r="P45" s="111">
        <f t="shared" si="13"/>
        <v>6402266.3466226868</v>
      </c>
      <c r="Q45" s="111">
        <f t="shared" si="13"/>
        <v>926630.57384678954</v>
      </c>
      <c r="R45" s="111">
        <f t="shared" si="13"/>
        <v>471602.82913000003</v>
      </c>
      <c r="S45" s="111">
        <f t="shared" si="13"/>
        <v>18227.93087</v>
      </c>
      <c r="T45" s="111">
        <f t="shared" si="13"/>
        <v>0</v>
      </c>
      <c r="U45" s="67">
        <f t="shared" si="13"/>
        <v>489830.76</v>
      </c>
      <c r="V45" s="111">
        <f t="shared" si="13"/>
        <v>109375.85028079241</v>
      </c>
      <c r="W45" s="111">
        <f t="shared" si="13"/>
        <v>2638.659719207626</v>
      </c>
      <c r="X45" s="111">
        <f t="shared" si="13"/>
        <v>0</v>
      </c>
      <c r="Y45" s="67">
        <f t="shared" si="13"/>
        <v>112014.51000000004</v>
      </c>
      <c r="Z45" s="111">
        <f t="shared" si="13"/>
        <v>212112.93999999997</v>
      </c>
      <c r="AA45" s="112">
        <f t="shared" si="13"/>
        <v>206379.63499999983</v>
      </c>
      <c r="AC45" s="110">
        <f t="shared" ref="AC45:AL45" si="14">SUM(AC46:AC48)</f>
        <v>14331.6975</v>
      </c>
      <c r="AD45" s="111">
        <f t="shared" si="14"/>
        <v>8924.5140460950006</v>
      </c>
      <c r="AE45" s="111">
        <f t="shared" si="14"/>
        <v>14331.6975</v>
      </c>
      <c r="AF45" s="111">
        <f t="shared" si="14"/>
        <v>8924.5140460950006</v>
      </c>
      <c r="AG45" s="111">
        <f t="shared" si="14"/>
        <v>9133.0734035515634</v>
      </c>
      <c r="AH45" s="111">
        <f t="shared" si="14"/>
        <v>3493.9475862410573</v>
      </c>
      <c r="AI45" s="111">
        <f t="shared" si="14"/>
        <v>-3.4106051316484809E-13</v>
      </c>
      <c r="AJ45" s="111">
        <f t="shared" si="14"/>
        <v>0</v>
      </c>
      <c r="AK45" s="111">
        <f t="shared" si="14"/>
        <v>-14.059999999999988</v>
      </c>
      <c r="AL45" s="112">
        <f t="shared" si="14"/>
        <v>85.880000000000067</v>
      </c>
    </row>
    <row r="46" spans="1:38" ht="14.5">
      <c r="A46" s="16"/>
      <c r="B46" s="9" t="s">
        <v>65</v>
      </c>
      <c r="C46" s="32">
        <v>932</v>
      </c>
      <c r="D46" s="58">
        <v>2060</v>
      </c>
      <c r="E46" s="58">
        <v>0</v>
      </c>
      <c r="F46" s="58">
        <f>SUM(C46:E46)</f>
        <v>2992</v>
      </c>
      <c r="G46" s="58">
        <v>1096</v>
      </c>
      <c r="H46" s="46"/>
      <c r="I46" s="58">
        <v>3386360.3608849999</v>
      </c>
      <c r="J46" s="58">
        <v>2880878.3082301747</v>
      </c>
      <c r="K46" s="58">
        <v>3281362.3354050005</v>
      </c>
      <c r="L46" s="58">
        <v>69497.933999999994</v>
      </c>
      <c r="M46" s="58">
        <v>0</v>
      </c>
      <c r="N46" s="55">
        <f>SUM(K46:M46)</f>
        <v>3350860.2694050004</v>
      </c>
      <c r="O46" s="58">
        <v>2854436.3057551747</v>
      </c>
      <c r="P46" s="58">
        <v>3501076.0750351846</v>
      </c>
      <c r="Q46" s="58">
        <v>490612.45418763626</v>
      </c>
      <c r="R46" s="58">
        <v>12569.649999999998</v>
      </c>
      <c r="S46" s="58">
        <v>1400</v>
      </c>
      <c r="T46" s="58">
        <v>0</v>
      </c>
      <c r="U46" s="58">
        <f>SUM(R46:T46)</f>
        <v>13969.649999999998</v>
      </c>
      <c r="V46" s="58">
        <v>6734.7118727383986</v>
      </c>
      <c r="W46" s="58">
        <v>750.10812726159918</v>
      </c>
      <c r="X46" s="58">
        <v>0</v>
      </c>
      <c r="Y46" s="58">
        <f>SUM(V46:X46)</f>
        <v>7484.8199999999979</v>
      </c>
      <c r="Z46" s="58">
        <v>45287.479999999996</v>
      </c>
      <c r="AA46" s="128">
        <v>45888.829999999907</v>
      </c>
      <c r="AC46" s="12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128">
        <v>0</v>
      </c>
    </row>
    <row r="47" spans="1:38" ht="14.5">
      <c r="A47" s="17"/>
      <c r="B47" s="42" t="s">
        <v>66</v>
      </c>
      <c r="C47" s="123">
        <v>23</v>
      </c>
      <c r="D47" s="93">
        <v>2</v>
      </c>
      <c r="E47" s="93">
        <v>0</v>
      </c>
      <c r="F47" s="60">
        <f>SUM(C47:E47)</f>
        <v>25</v>
      </c>
      <c r="G47" s="93">
        <v>22</v>
      </c>
      <c r="H47" s="124"/>
      <c r="I47" s="93">
        <v>101595.3502</v>
      </c>
      <c r="J47" s="93">
        <v>56698.831590894406</v>
      </c>
      <c r="K47" s="93">
        <v>100001.3502</v>
      </c>
      <c r="L47" s="93">
        <v>1594</v>
      </c>
      <c r="M47" s="93">
        <v>0</v>
      </c>
      <c r="N47" s="74">
        <f>SUM(K47:M47)</f>
        <v>101595.3502</v>
      </c>
      <c r="O47" s="93">
        <v>56698.831590894406</v>
      </c>
      <c r="P47" s="93">
        <v>120934.02925561531</v>
      </c>
      <c r="Q47" s="93">
        <v>45039.753230145725</v>
      </c>
      <c r="R47" s="93">
        <v>1.3855583347321954E-13</v>
      </c>
      <c r="S47" s="93">
        <v>0</v>
      </c>
      <c r="T47" s="93">
        <v>0</v>
      </c>
      <c r="U47" s="60">
        <f>SUM(R47:T47)</f>
        <v>1.3855583347321954E-13</v>
      </c>
      <c r="V47" s="93">
        <v>1.3855583347321954E-13</v>
      </c>
      <c r="W47" s="93">
        <v>0</v>
      </c>
      <c r="X47" s="93">
        <v>0</v>
      </c>
      <c r="Y47" s="60">
        <f>SUM(V47:X47)</f>
        <v>1.3855583347321954E-13</v>
      </c>
      <c r="Z47" s="93">
        <v>103.67999999999999</v>
      </c>
      <c r="AA47" s="94">
        <v>103.67999999999999</v>
      </c>
      <c r="AC47" s="92">
        <v>5400</v>
      </c>
      <c r="AD47" s="93">
        <v>3450.915109</v>
      </c>
      <c r="AE47" s="93">
        <v>5400</v>
      </c>
      <c r="AF47" s="93">
        <v>3450.915109</v>
      </c>
      <c r="AG47" s="93">
        <v>484.7880299251874</v>
      </c>
      <c r="AH47" s="93">
        <v>130.45646207231948</v>
      </c>
      <c r="AI47" s="93">
        <v>0</v>
      </c>
      <c r="AJ47" s="93">
        <v>0</v>
      </c>
      <c r="AK47" s="93">
        <v>97.45</v>
      </c>
      <c r="AL47" s="94">
        <v>97.45</v>
      </c>
    </row>
    <row r="48" spans="1:38" ht="15" thickBot="1">
      <c r="A48" s="18"/>
      <c r="B48" s="10" t="s">
        <v>67</v>
      </c>
      <c r="C48" s="30">
        <v>49604</v>
      </c>
      <c r="D48" s="116">
        <v>32086</v>
      </c>
      <c r="E48" s="116">
        <v>0</v>
      </c>
      <c r="F48" s="68">
        <f>SUM(C48:E48)</f>
        <v>81690</v>
      </c>
      <c r="G48" s="116">
        <v>1160</v>
      </c>
      <c r="H48" s="124"/>
      <c r="I48" s="116">
        <v>2413714.3757010004</v>
      </c>
      <c r="J48" s="116">
        <v>1950882.8523603959</v>
      </c>
      <c r="K48" s="116">
        <v>2233634.6585089997</v>
      </c>
      <c r="L48" s="116">
        <v>167310.48355800001</v>
      </c>
      <c r="M48" s="116">
        <v>0</v>
      </c>
      <c r="N48" s="80">
        <f>SUM(K48:M48)</f>
        <v>2400945.1420669998</v>
      </c>
      <c r="O48" s="116">
        <v>1944719.6508469265</v>
      </c>
      <c r="P48" s="116">
        <v>2780256.2423318867</v>
      </c>
      <c r="Q48" s="116">
        <v>390978.36642900761</v>
      </c>
      <c r="R48" s="116">
        <v>459033.17913</v>
      </c>
      <c r="S48" s="116">
        <v>16827.93087</v>
      </c>
      <c r="T48" s="116">
        <v>0</v>
      </c>
      <c r="U48" s="68">
        <f>SUM(R48:T48)</f>
        <v>475861.11</v>
      </c>
      <c r="V48" s="116">
        <v>102641.13840805402</v>
      </c>
      <c r="W48" s="116">
        <v>1888.5515919460267</v>
      </c>
      <c r="X48" s="116">
        <v>0</v>
      </c>
      <c r="Y48" s="68">
        <f>SUM(V48:X48)</f>
        <v>104529.69000000005</v>
      </c>
      <c r="Z48" s="116">
        <v>166721.77999999997</v>
      </c>
      <c r="AA48" s="117">
        <v>160387.12499999994</v>
      </c>
      <c r="AC48" s="121">
        <v>8931.6975000000002</v>
      </c>
      <c r="AD48" s="116">
        <v>5473.5989370950001</v>
      </c>
      <c r="AE48" s="116">
        <v>8931.6975000000002</v>
      </c>
      <c r="AF48" s="116">
        <v>5473.5989370950001</v>
      </c>
      <c r="AG48" s="116">
        <v>8648.2853736263751</v>
      </c>
      <c r="AH48" s="116">
        <v>3363.4911241687378</v>
      </c>
      <c r="AI48" s="116">
        <v>-3.4106051316484809E-13</v>
      </c>
      <c r="AJ48" s="116">
        <v>0</v>
      </c>
      <c r="AK48" s="116">
        <v>-111.50999999999999</v>
      </c>
      <c r="AL48" s="117">
        <v>-11.569999999999936</v>
      </c>
    </row>
    <row r="49" spans="1:38" ht="15" thickBot="1">
      <c r="A49" s="12" t="s">
        <v>68</v>
      </c>
      <c r="B49" s="3" t="s">
        <v>9</v>
      </c>
      <c r="C49" s="33">
        <v>0</v>
      </c>
      <c r="D49" s="114">
        <v>0</v>
      </c>
      <c r="E49" s="114">
        <v>0</v>
      </c>
      <c r="F49" s="70">
        <f>SUM(C49:E49)</f>
        <v>0</v>
      </c>
      <c r="G49" s="114">
        <v>0</v>
      </c>
      <c r="H49" s="124"/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82">
        <f>SUM(K49:M49)</f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70">
        <f>SUM(R49:T49)</f>
        <v>0</v>
      </c>
      <c r="V49" s="114">
        <v>0</v>
      </c>
      <c r="W49" s="114">
        <v>0</v>
      </c>
      <c r="X49" s="114">
        <v>0</v>
      </c>
      <c r="Y49" s="70">
        <f>SUM(V49:X49)</f>
        <v>0</v>
      </c>
      <c r="Z49" s="114">
        <v>0</v>
      </c>
      <c r="AA49" s="115">
        <v>0</v>
      </c>
      <c r="AC49" s="113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5">
        <v>0</v>
      </c>
    </row>
    <row r="50" spans="1:38" ht="14" thickBot="1">
      <c r="A50" s="245" t="s">
        <v>69</v>
      </c>
      <c r="B50" s="246"/>
      <c r="C50" s="35">
        <f>C11+C16+C17+C20+C21+C24+C28+C29+C30+C33+C34+C37+C38+C39+C40+C44+C45+C49</f>
        <v>2115382</v>
      </c>
      <c r="D50" s="14">
        <f t="shared" ref="D50:AL50" si="15">D11+D16+D17+D20+D21+D24+D28+D29+D30+D33+D34+D37+D38+D39+D40+D44+D45+D49</f>
        <v>2440490</v>
      </c>
      <c r="E50" s="14">
        <f t="shared" si="15"/>
        <v>126433</v>
      </c>
      <c r="F50" s="14">
        <f t="shared" si="15"/>
        <v>4682305</v>
      </c>
      <c r="G50" s="14">
        <f t="shared" si="15"/>
        <v>612091</v>
      </c>
      <c r="H50" s="14">
        <f t="shared" si="15"/>
        <v>1076514</v>
      </c>
      <c r="I50" s="14">
        <f t="shared" si="15"/>
        <v>251417491.38648689</v>
      </c>
      <c r="J50" s="14">
        <f t="shared" si="15"/>
        <v>61517790.615832619</v>
      </c>
      <c r="K50" s="14">
        <f t="shared" si="15"/>
        <v>124709710.38714795</v>
      </c>
      <c r="L50" s="14">
        <f t="shared" si="15"/>
        <v>83129547.875260055</v>
      </c>
      <c r="M50" s="14">
        <f t="shared" si="15"/>
        <v>37701821.039070003</v>
      </c>
      <c r="N50" s="14">
        <f t="shared" si="15"/>
        <v>245541079.30147803</v>
      </c>
      <c r="O50" s="14">
        <f t="shared" si="15"/>
        <v>61256442.016840488</v>
      </c>
      <c r="P50" s="14">
        <f t="shared" si="15"/>
        <v>231807564.55794221</v>
      </c>
      <c r="Q50" s="14">
        <f t="shared" si="15"/>
        <v>163334792.15598342</v>
      </c>
      <c r="R50" s="14">
        <f t="shared" si="15"/>
        <v>79418106.959466681</v>
      </c>
      <c r="S50" s="14">
        <f t="shared" si="15"/>
        <v>44529492.120733321</v>
      </c>
      <c r="T50" s="14">
        <f t="shared" si="15"/>
        <v>32128531.6598</v>
      </c>
      <c r="U50" s="14">
        <f t="shared" si="15"/>
        <v>156076130.74000001</v>
      </c>
      <c r="V50" s="14">
        <f t="shared" si="15"/>
        <v>49287976.171908498</v>
      </c>
      <c r="W50" s="14">
        <f t="shared" si="15"/>
        <v>34920131.444500305</v>
      </c>
      <c r="X50" s="14">
        <f t="shared" si="15"/>
        <v>21576549.203591224</v>
      </c>
      <c r="Y50" s="14">
        <f t="shared" si="15"/>
        <v>105784656.82000004</v>
      </c>
      <c r="Z50" s="14">
        <f t="shared" si="15"/>
        <v>152057046.05000001</v>
      </c>
      <c r="AA50" s="15">
        <f t="shared" si="15"/>
        <v>110962926.8549217</v>
      </c>
      <c r="AC50" s="52">
        <f t="shared" si="15"/>
        <v>2569061.2075609993</v>
      </c>
      <c r="AD50" s="14">
        <f t="shared" si="15"/>
        <v>164173.12766287421</v>
      </c>
      <c r="AE50" s="14">
        <f t="shared" si="15"/>
        <v>2569061.2075609993</v>
      </c>
      <c r="AF50" s="14">
        <f t="shared" si="15"/>
        <v>164173.12766287421</v>
      </c>
      <c r="AG50" s="14">
        <f t="shared" si="15"/>
        <v>2609933.0420444468</v>
      </c>
      <c r="AH50" s="14">
        <f t="shared" si="15"/>
        <v>1755138.8433235202</v>
      </c>
      <c r="AI50" s="14">
        <f t="shared" si="15"/>
        <v>351743.8400000002</v>
      </c>
      <c r="AJ50" s="14">
        <f t="shared" si="15"/>
        <v>76823.310000000056</v>
      </c>
      <c r="AK50" s="14">
        <f t="shared" si="15"/>
        <v>1629761.6800000002</v>
      </c>
      <c r="AL50" s="15">
        <f t="shared" si="15"/>
        <v>660183.44000000006</v>
      </c>
    </row>
    <row r="52" spans="1:38">
      <c r="Y52" s="220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Metadata/LabelInfo.xml><?xml version="1.0" encoding="utf-8"?>
<clbl:labelList xmlns:clbl="http://schemas.microsoft.com/office/2020/mipLabelMetadata">
  <clbl:label id="{da000b7d-709c-4f47-ab41-4689e859e1e0}" enabled="1" method="Standard" siteId="{86639237-6fda-440a-b1d5-771bdce310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Vakhtang Mamutchadze</cp:lastModifiedBy>
  <cp:lastPrinted>2017-10-18T12:38:28Z</cp:lastPrinted>
  <dcterms:created xsi:type="dcterms:W3CDTF">1996-10-14T23:33:28Z</dcterms:created>
  <dcterms:modified xsi:type="dcterms:W3CDTF">2026-02-19T08:27:57Z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660a12-fc59-4497-80b3-0c1c9f73540b_Enabled">
    <vt:lpwstr>true</vt:lpwstr>
  </property>
  <property fmtid="{D5CDD505-2E9C-101B-9397-08002B2CF9AE}" pid="3" name="MSIP_Label_de660a12-fc59-4497-80b3-0c1c9f73540b_SetDate">
    <vt:lpwstr>2026-02-19T08:26:48Z</vt:lpwstr>
  </property>
  <property fmtid="{D5CDD505-2E9C-101B-9397-08002B2CF9AE}" pid="4" name="MSIP_Label_de660a12-fc59-4497-80b3-0c1c9f73540b_Method">
    <vt:lpwstr>Standard</vt:lpwstr>
  </property>
  <property fmtid="{D5CDD505-2E9C-101B-9397-08002B2CF9AE}" pid="5" name="MSIP_Label_de660a12-fc59-4497-80b3-0c1c9f73540b_Name">
    <vt:lpwstr>Internal</vt:lpwstr>
  </property>
  <property fmtid="{D5CDD505-2E9C-101B-9397-08002B2CF9AE}" pid="6" name="MSIP_Label_de660a12-fc59-4497-80b3-0c1c9f73540b_SiteId">
    <vt:lpwstr>fb0983ae-74c2-49c9-994b-1f1347cd9a8a</vt:lpwstr>
  </property>
  <property fmtid="{D5CDD505-2E9C-101B-9397-08002B2CF9AE}" pid="7" name="MSIP_Label_de660a12-fc59-4497-80b3-0c1c9f73540b_ActionId">
    <vt:lpwstr>bdf8b3ec-daab-4188-b7dd-3410249a2f8e</vt:lpwstr>
  </property>
  <property fmtid="{D5CDD505-2E9C-101B-9397-08002B2CF9AE}" pid="8" name="MSIP_Label_de660a12-fc59-4497-80b3-0c1c9f73540b_ContentBits">
    <vt:lpwstr>0</vt:lpwstr>
  </property>
  <property fmtid="{D5CDD505-2E9C-101B-9397-08002B2CF9AE}" pid="9" name="MSIP_Label_de660a12-fc59-4497-80b3-0c1c9f73540b_Tag">
    <vt:lpwstr>10, 3, 0, 1</vt:lpwstr>
  </property>
</Properties>
</file>