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\Finance\Mariami\Angarishgeba\2022\For Them 30.09.2022\"/>
    </mc:Choice>
  </mc:AlternateContent>
  <bookViews>
    <workbookView xWindow="0" yWindow="0" windowWidth="20490" windowHeight="7530" tabRatio="929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E40" i="21" l="1"/>
  <c r="AE34" i="21"/>
  <c r="AE30" i="21"/>
  <c r="AE17" i="21"/>
  <c r="AI11" i="21"/>
  <c r="AE11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J11" i="21"/>
  <c r="AH11" i="21"/>
  <c r="AG11" i="21"/>
  <c r="AF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T11" i="21" l="1"/>
  <c r="S11" i="21"/>
  <c r="T24" i="21"/>
  <c r="T21" i="21"/>
  <c r="S21" i="21"/>
  <c r="T17" i="21"/>
  <c r="S17" i="21"/>
  <c r="T45" i="21" l="1"/>
  <c r="S40" i="21"/>
  <c r="T40" i="21"/>
  <c r="S45" i="21"/>
  <c r="AJ24" i="21" l="1"/>
  <c r="AJ21" i="21" l="1"/>
  <c r="U29" i="21" l="1"/>
  <c r="AI24" i="21"/>
  <c r="U33" i="21" l="1"/>
  <c r="U27" i="21"/>
  <c r="U28" i="21"/>
  <c r="U41" i="21"/>
  <c r="AI21" i="21"/>
  <c r="E49" i="27"/>
  <c r="U18" i="21" l="1"/>
  <c r="U43" i="21"/>
  <c r="R11" i="21"/>
  <c r="U12" i="21"/>
  <c r="U11" i="21" s="1"/>
  <c r="U46" i="21"/>
  <c r="T50" i="21"/>
  <c r="U20" i="21"/>
  <c r="U39" i="21"/>
  <c r="AI45" i="21"/>
  <c r="AI50" i="21" s="1"/>
  <c r="U26" i="21"/>
  <c r="U42" i="21" l="1"/>
  <c r="U40" i="21" s="1"/>
  <c r="R40" i="21"/>
  <c r="U48" i="21"/>
  <c r="U37" i="21"/>
  <c r="U16" i="21"/>
  <c r="R21" i="21" l="1"/>
  <c r="U22" i="21"/>
  <c r="U21" i="21" s="1"/>
  <c r="U47" i="21"/>
  <c r="U45" i="21" s="1"/>
  <c r="R45" i="21"/>
  <c r="U19" i="21"/>
  <c r="U17" i="21" s="1"/>
  <c r="R17" i="21"/>
  <c r="U38" i="21" l="1"/>
  <c r="S24" i="21" l="1"/>
  <c r="S50" i="21" s="1"/>
  <c r="R24" i="21" l="1"/>
  <c r="R50" i="21" s="1"/>
  <c r="U25" i="21"/>
  <c r="U24" i="21" s="1"/>
  <c r="U50" i="21" s="1"/>
  <c r="AJ45" i="21"/>
  <c r="Y28" i="21" l="1"/>
  <c r="X17" i="21"/>
  <c r="X24" i="21"/>
  <c r="W40" i="21"/>
  <c r="X21" i="21" l="1"/>
  <c r="Y25" i="21"/>
  <c r="W21" i="21"/>
  <c r="Y29" i="21"/>
  <c r="W11" i="21"/>
  <c r="X40" i="21"/>
  <c r="Y41" i="21"/>
  <c r="X11" i="21"/>
  <c r="Y26" i="21"/>
  <c r="Y19" i="21"/>
  <c r="Y16" i="21"/>
  <c r="W17" i="21"/>
  <c r="Y33" i="21" l="1"/>
  <c r="V24" i="21"/>
  <c r="Y27" i="21"/>
  <c r="Y24" i="21" s="1"/>
  <c r="V21" i="21"/>
  <c r="Y22" i="21"/>
  <c r="Y21" i="21" s="1"/>
  <c r="Y48" i="21"/>
  <c r="Y43" i="21"/>
  <c r="X45" i="21"/>
  <c r="W45" i="21"/>
  <c r="V17" i="21"/>
  <c r="Y18" i="21"/>
  <c r="Y17" i="21" s="1"/>
  <c r="Y46" i="21"/>
  <c r="AJ50" i="21"/>
  <c r="Y12" i="21"/>
  <c r="Y11" i="21" s="1"/>
  <c r="V11" i="21"/>
  <c r="Y37" i="21"/>
  <c r="Y20" i="21"/>
  <c r="W24" i="21"/>
  <c r="Y42" i="21" l="1"/>
  <c r="Y40" i="21" s="1"/>
  <c r="V40" i="21"/>
  <c r="Y39" i="21"/>
  <c r="E35" i="27"/>
  <c r="Y47" i="21" l="1"/>
  <c r="Y45" i="21" s="1"/>
  <c r="V45" i="21"/>
  <c r="X50" i="21" l="1"/>
  <c r="W50" i="21" l="1"/>
  <c r="Y38" i="21"/>
  <c r="Y50" i="21" s="1"/>
  <c r="V50" i="21"/>
  <c r="E19" i="27" l="1"/>
  <c r="E61" i="27" l="1"/>
  <c r="E50" i="26" l="1"/>
  <c r="F28" i="21" l="1"/>
  <c r="N28" i="21"/>
  <c r="AF24" i="21"/>
  <c r="AE24" i="21" l="1"/>
  <c r="D11" i="21" l="1"/>
  <c r="E45" i="21"/>
  <c r="E21" i="21"/>
  <c r="E11" i="21"/>
  <c r="D45" i="21"/>
  <c r="E24" i="21"/>
  <c r="D21" i="21"/>
  <c r="F43" i="21"/>
  <c r="D24" i="21" l="1"/>
  <c r="E40" i="21"/>
  <c r="D40" i="21"/>
  <c r="E17" i="21"/>
  <c r="D17" i="21"/>
  <c r="F25" i="21"/>
  <c r="F37" i="21"/>
  <c r="F20" i="21"/>
  <c r="F19" i="21"/>
  <c r="F33" i="21"/>
  <c r="F29" i="21"/>
  <c r="F26" i="21"/>
  <c r="F47" i="21"/>
  <c r="F48" i="21"/>
  <c r="F27" i="21"/>
  <c r="F39" i="21"/>
  <c r="F42" i="21"/>
  <c r="F16" i="21"/>
  <c r="F24" i="21" l="1"/>
  <c r="F46" i="21"/>
  <c r="F45" i="21" s="1"/>
  <c r="C45" i="21"/>
  <c r="C24" i="21"/>
  <c r="F41" i="21"/>
  <c r="F40" i="21" s="1"/>
  <c r="C40" i="21"/>
  <c r="C11" i="21"/>
  <c r="F12" i="21"/>
  <c r="F11" i="21" s="1"/>
  <c r="C17" i="21"/>
  <c r="F18" i="21"/>
  <c r="F17" i="21" s="1"/>
  <c r="C21" i="21"/>
  <c r="F22" i="21"/>
  <c r="F21" i="21" s="1"/>
  <c r="E50" i="21" l="1"/>
  <c r="AF21" i="21" l="1"/>
  <c r="M24" i="21"/>
  <c r="D50" i="21"/>
  <c r="M11" i="21"/>
  <c r="O11" i="21"/>
  <c r="M17" i="21"/>
  <c r="M21" i="21"/>
  <c r="N42" i="21"/>
  <c r="L24" i="21"/>
  <c r="O17" i="21"/>
  <c r="L21" i="21"/>
  <c r="AE21" i="21"/>
  <c r="L11" i="21"/>
  <c r="F38" i="21" l="1"/>
  <c r="F50" i="21" s="1"/>
  <c r="C50" i="21"/>
  <c r="AF45" i="21"/>
  <c r="AF50" i="21" s="1"/>
  <c r="O24" i="21"/>
  <c r="O40" i="21"/>
  <c r="L45" i="21"/>
  <c r="L17" i="21"/>
  <c r="N25" i="21"/>
  <c r="M45" i="21"/>
  <c r="O45" i="21"/>
  <c r="M40" i="21"/>
  <c r="AE45" i="21"/>
  <c r="AE50" i="21" s="1"/>
  <c r="N43" i="21"/>
  <c r="L40" i="21"/>
  <c r="N26" i="21"/>
  <c r="N37" i="21"/>
  <c r="N27" i="21"/>
  <c r="N20" i="21"/>
  <c r="N39" i="21"/>
  <c r="N48" i="21"/>
  <c r="N29" i="21"/>
  <c r="N33" i="21"/>
  <c r="N47" i="21"/>
  <c r="N38" i="21"/>
  <c r="N19" i="21"/>
  <c r="N16" i="21"/>
  <c r="M50" i="21" l="1"/>
  <c r="L50" i="21"/>
  <c r="K21" i="21"/>
  <c r="N22" i="21"/>
  <c r="N21" i="21" s="1"/>
  <c r="K11" i="21"/>
  <c r="N12" i="21"/>
  <c r="N11" i="21" s="1"/>
  <c r="K24" i="21"/>
  <c r="K17" i="21"/>
  <c r="N18" i="21"/>
  <c r="N17" i="21" s="1"/>
  <c r="K45" i="21"/>
  <c r="N46" i="21"/>
  <c r="N45" i="21" s="1"/>
  <c r="K40" i="21"/>
  <c r="N41" i="21"/>
  <c r="N40" i="21" s="1"/>
  <c r="N24" i="21"/>
  <c r="O21" i="21"/>
  <c r="O50" i="21" s="1"/>
  <c r="N50" i="21" l="1"/>
  <c r="K50" i="21"/>
  <c r="E29" i="27" l="1"/>
  <c r="E41" i="27" s="1"/>
  <c r="E41" i="26" l="1"/>
  <c r="E51" i="26" s="1"/>
  <c r="E13" i="27" l="1"/>
  <c r="E22" i="27" s="1"/>
  <c r="E43" i="27" s="1"/>
  <c r="E72" i="27" s="1"/>
  <c r="E74" i="27" l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<sst xmlns="http://schemas.openxmlformats.org/spreadsheetml/2006/main" count="332" uniqueCount="248">
  <si>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</si>
  <si>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</si>
  <si>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</si>
  <si>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</si>
  <si>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</si>
  <si>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</si>
  <si>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</si>
  <si>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</si>
  <si>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</si>
  <si>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</si>
  <si>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</si>
  <si>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</si>
  <si>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</si>
  <si>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</si>
  <si>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</si>
  <si>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</si>
  <si>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</si>
  <si>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</si>
  <si>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</si>
  <si>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</si>
  <si>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</si>
  <si>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</si>
  <si>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</si>
  <si>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</si>
  <si>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</si>
  <si>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</si>
  <si>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</si>
  <si>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</si>
  <si>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</si>
  <si>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</si>
  <si>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</si>
  <si>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</si>
  <si>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</si>
  <si>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</si>
  <si>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</si>
  <si>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</si>
  <si>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</si>
  <si>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</si>
  <si>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</si>
  <si>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</si>
  <si>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</si>
  <si>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</si>
  <si>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</si>
  <si>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</si>
  <si>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</si>
  <si>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</si>
  <si>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</si>
  <si>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</si>
  <si>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</si>
  <si>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</si>
  <si>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</si>
  <si>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</si>
  <si>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</si>
  <si>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</si>
  <si>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</si>
  <si>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</si>
  <si>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</si>
  <si>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</si>
  <si>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</si>
  <si>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</si>
  <si>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</si>
  <si>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</si>
  <si>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</si>
  <si>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</si>
  <si>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</si>
  <si>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</si>
  <si>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</si>
  <si>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</si>
  <si>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</si>
  <si>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</si>
  <si>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</si>
  <si>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</si>
  <si>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</si>
  <si>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</si>
  <si>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</si>
  <si>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</si>
  <si>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</si>
  <si>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</si>
  <si>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</si>
  <si>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</si>
  <si>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</si>
  <si>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</si>
  <si>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</si>
  <si>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</si>
  <si>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</si>
  <si>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</si>
  <si>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</si>
  <si>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</si>
  <si>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</si>
  <si>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</si>
  <si>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</si>
  <si>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</si>
  <si>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</si>
  <si>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</si>
  <si>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</si>
  <si>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</si>
  <si>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</si>
  <si>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</si>
  <si>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</si>
  <si>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</si>
  <si>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</si>
  <si>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</si>
  <si>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</si>
  <si>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</si>
  <si>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</si>
  <si>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</si>
  <si>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</si>
  <si>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</si>
  <si>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</si>
  <si>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</si>
  <si>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</si>
  <si>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</si>
  <si>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</si>
  <si>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</si>
  <si>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</si>
  <si>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</si>
  <si>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</si>
  <si>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</si>
  <si>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</si>
  <si>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</si>
  <si>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</si>
  <si>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</si>
  <si>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</si>
  <si>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</si>
  <si>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</si>
  <si>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</si>
  <si>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</si>
  <si>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</si>
  <si>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</si>
  <si>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</si>
  <si>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</si>
  <si>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</si>
  <si>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</si>
  <si>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</si>
  <si>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</si>
  <si>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</si>
  <si>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</si>
  <si>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</si>
  <si>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</si>
  <si>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</si>
  <si>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</si>
  <si>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</si>
  <si>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</si>
  <si>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</si>
  <si>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</si>
  <si>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</si>
  <si>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</si>
  <si>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</si>
  <si>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</si>
  <si>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</si>
  <si>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</si>
  <si>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</si>
  <si>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</si>
  <si>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</si>
  <si>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</si>
  <si>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</si>
  <si>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</si>
  <si>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</si>
  <si>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</si>
  <si>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</si>
  <si>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</si>
  <si>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</si>
  <si>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</si>
  <si>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</si>
  <si>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</si>
  <si>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</si>
  <si>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</si>
  <si>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</si>
  <si>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</si>
  <si>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</si>
  <si>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</si>
  <si>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</si>
  <si>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</si>
  <si>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</si>
  <si>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</si>
  <si>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</si>
  <si>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</si>
  <si>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</si>
  <si>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</si>
  <si>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</si>
  <si>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</si>
  <si>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</si>
  <si>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</si>
  <si>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</si>
  <si>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</si>
  <si>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</si>
  <si>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</si>
  <si>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</si>
  <si>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</si>
  <si>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</si>
  <si>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</si>
  <si>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</si>
  <si>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</si>
  <si>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</si>
  <si>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</si>
  <si>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</si>
  <si>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</si>
  <si>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</si>
  <si>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</si>
  <si>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</si>
  <si>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</si>
  <si>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</si>
  <si>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</si>
  <si>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</si>
  <si>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</si>
  <si>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</si>
  <si>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</si>
  <si>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</si>
  <si>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</si>
  <si>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</si>
  <si>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</si>
  <si>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</si>
  <si>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</si>
  <si>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</si>
  <si>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</si>
  <si>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</si>
  <si>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</si>
  <si>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</si>
  <si>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</si>
  <si>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</si>
  <si>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</si>
  <si>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</si>
  <si>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</si>
  <si>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</si>
  <si>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</si>
  <si>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</si>
  <si>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</si>
  <si>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</si>
  <si>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</si>
  <si>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</si>
  <si>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</si>
  <si>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</si>
  <si>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</si>
  <si>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</si>
  <si>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</si>
  <si>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</si>
  <si>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</si>
  <si>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</si>
  <si>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</si>
  <si>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</si>
  <si>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</si>
  <si>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</si>
  <si>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</si>
  <si>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</si>
  <si>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</si>
  <si>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30.09.2022</t>
  </si>
  <si>
    <t>ანგარიშგების პერიოდი: 01.01.2022 -30.09.2022</t>
  </si>
  <si>
    <t>საანგარიშო პერიოდი: 01.01.2022 - 30.09.2022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</si>
</sst>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7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4" fillId="0" borderId="0" xfId="319" applyFont="1" applyAlignment="1"/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  <xf numFmtId="0" fontId="4" fillId="36" borderId="43" xfId="0" applyNumberFormat="1" applyFont="1" applyFill="1" applyBorder="1" applyAlignment="1" applyProtection="1">
      <alignment horizontal="center" vertical="center" wrapText="1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48" borderId="43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F2" sqref="F2"/>
    </sheetView>
  </sheetViews>
  <sheetFormatPr defaultColWidth="9.1796875" defaultRowHeight="13.5"/>
  <cols>
    <col min="1" max="1" width="2" style="138" customWidth="1"/>
    <col min="2" max="2" width="11" style="138" customWidth="1"/>
    <col min="3" max="3" width="5.1796875" style="138" customWidth="1"/>
    <col min="4" max="4" width="73.7265625" style="138" customWidth="1"/>
    <col min="5" max="5" width="17.453125" style="138" customWidth="1"/>
    <col min="6" max="6" width="12.81640625" style="138" customWidth="1"/>
    <col min="7" max="7" width="9.1796875" style="138" customWidth="1"/>
    <col min="8" max="16384" width="9.1796875" style="138"/>
  </cols>
  <sheetData>
    <row r="2" spans="2:5" s="237" customFormat="1">
      <c r="B2" s="242" t="s">
        <v>84</v>
      </c>
      <c r="C2" s="242"/>
      <c r="D2" s="233" t="s">
        <v>244</v>
      </c>
      <c r="E2" s="238" t="s">
        <v>238</v>
      </c>
    </row>
    <row r="3" spans="2:5" s="237" customFormat="1">
      <c r="B3" s="243" t="s">
        <v>245</v>
      </c>
      <c r="C3" s="243"/>
      <c r="D3" s="243"/>
      <c r="E3" s="243"/>
    </row>
    <row r="4" spans="2:5">
      <c r="B4" s="139"/>
      <c r="C4" s="139"/>
    </row>
    <row r="5" spans="2:5" ht="18" customHeight="1">
      <c r="B5" s="140"/>
      <c r="C5" s="244" t="s">
        <v>85</v>
      </c>
      <c r="D5" s="245"/>
      <c r="E5" s="245"/>
    </row>
    <row r="6" spans="2:5" ht="14" thickBot="1">
      <c r="E6" s="188" t="s">
        <v>86</v>
      </c>
    </row>
    <row r="7" spans="2:5" s="146" customFormat="1" ht="27.5" thickBot="1">
      <c r="B7" s="141" t="s">
        <v>87</v>
      </c>
      <c r="C7" s="142" t="s">
        <v>88</v>
      </c>
      <c r="D7" s="143"/>
      <c r="E7" s="144" t="s">
        <v>89</v>
      </c>
    </row>
    <row r="8" spans="2:5" s="146" customFormat="1" ht="6" customHeight="1">
      <c r="C8" s="147"/>
      <c r="D8" s="148"/>
      <c r="E8" s="149"/>
    </row>
    <row r="9" spans="2:5" s="150" customFormat="1" ht="14" thickBot="1">
      <c r="C9" s="240" t="s">
        <v>90</v>
      </c>
      <c r="D9" s="240"/>
      <c r="E9" s="240"/>
    </row>
    <row r="10" spans="2:5" s="156" customFormat="1" ht="15" customHeight="1">
      <c r="B10" s="151" t="s">
        <v>91</v>
      </c>
      <c r="C10" s="152">
        <v>1</v>
      </c>
      <c r="D10" s="153" t="s">
        <v>242</v>
      </c>
      <c r="E10" s="154">
        <v>3778156.76</v>
      </c>
    </row>
    <row r="11" spans="2:5" s="156" customFormat="1" ht="15" customHeight="1">
      <c r="B11" s="157" t="s">
        <v>92</v>
      </c>
      <c r="C11" s="158">
        <v>2</v>
      </c>
      <c r="D11" s="159" t="s">
        <v>93</v>
      </c>
      <c r="E11" s="160">
        <v>36715053.689999998</v>
      </c>
    </row>
    <row r="12" spans="2:5" s="156" customFormat="1" ht="15" customHeight="1">
      <c r="B12" s="157" t="s">
        <v>94</v>
      </c>
      <c r="C12" s="158">
        <v>3</v>
      </c>
      <c r="D12" s="159" t="s">
        <v>95</v>
      </c>
      <c r="E12" s="160">
        <v>0</v>
      </c>
    </row>
    <row r="13" spans="2:5" s="156" customFormat="1" ht="15" customHeight="1">
      <c r="B13" s="157" t="s">
        <v>96</v>
      </c>
      <c r="C13" s="158">
        <v>4</v>
      </c>
      <c r="D13" s="162" t="s">
        <v>97</v>
      </c>
      <c r="E13" s="160">
        <v>1725130.1500000001</v>
      </c>
    </row>
    <row r="14" spans="2:5" s="156" customFormat="1" ht="27">
      <c r="B14" s="157" t="s">
        <v>98</v>
      </c>
      <c r="C14" s="158">
        <v>5</v>
      </c>
      <c r="D14" s="163" t="s">
        <v>99</v>
      </c>
      <c r="E14" s="160">
        <v>0</v>
      </c>
    </row>
    <row r="15" spans="2:5" s="156" customFormat="1" ht="15" customHeight="1">
      <c r="B15" s="157" t="s">
        <v>100</v>
      </c>
      <c r="C15" s="158">
        <v>6</v>
      </c>
      <c r="D15" s="162" t="s">
        <v>101</v>
      </c>
      <c r="E15" s="160">
        <v>66100488.209947996</v>
      </c>
    </row>
    <row r="16" spans="2:5" s="156" customFormat="1" ht="15" customHeight="1">
      <c r="B16" s="157" t="s">
        <v>102</v>
      </c>
      <c r="C16" s="158">
        <v>7</v>
      </c>
      <c r="D16" s="159" t="s">
        <v>103</v>
      </c>
      <c r="E16" s="160">
        <v>18926829.387522001</v>
      </c>
    </row>
    <row r="17" spans="2:6" s="156" customFormat="1" ht="15" customHeight="1">
      <c r="B17" s="157" t="s">
        <v>104</v>
      </c>
      <c r="C17" s="158">
        <v>8</v>
      </c>
      <c r="D17" s="162" t="s">
        <v>105</v>
      </c>
      <c r="E17" s="160">
        <v>265531.53999999998</v>
      </c>
    </row>
    <row r="18" spans="2:6" s="156" customFormat="1" ht="15" customHeight="1">
      <c r="B18" s="157" t="s">
        <v>106</v>
      </c>
      <c r="C18" s="158">
        <v>9</v>
      </c>
      <c r="D18" s="159" t="s">
        <v>107</v>
      </c>
      <c r="E18" s="160">
        <v>0</v>
      </c>
    </row>
    <row r="19" spans="2:6" s="156" customFormat="1" ht="15" customHeight="1">
      <c r="B19" s="157" t="s">
        <v>108</v>
      </c>
      <c r="C19" s="158">
        <v>10</v>
      </c>
      <c r="D19" s="159" t="s">
        <v>109</v>
      </c>
      <c r="E19" s="160">
        <v>0</v>
      </c>
    </row>
    <row r="20" spans="2:6" s="156" customFormat="1" ht="15" customHeight="1">
      <c r="B20" s="157" t="s">
        <v>110</v>
      </c>
      <c r="C20" s="158">
        <v>11</v>
      </c>
      <c r="D20" s="159" t="s">
        <v>111</v>
      </c>
      <c r="E20" s="160">
        <v>4616326.3150000013</v>
      </c>
    </row>
    <row r="21" spans="2:6" s="156" customFormat="1" ht="15" customHeight="1">
      <c r="B21" s="157" t="s">
        <v>112</v>
      </c>
      <c r="C21" s="158">
        <v>12</v>
      </c>
      <c r="D21" s="159" t="s">
        <v>113</v>
      </c>
      <c r="E21" s="160">
        <v>45896827.605877019</v>
      </c>
    </row>
    <row r="22" spans="2:6" s="156" customFormat="1" ht="15" customHeight="1">
      <c r="B22" s="157" t="s">
        <v>114</v>
      </c>
      <c r="C22" s="158">
        <v>13</v>
      </c>
      <c r="D22" s="159" t="s">
        <v>115</v>
      </c>
      <c r="E22" s="160">
        <v>1193908.9100000001</v>
      </c>
    </row>
    <row r="23" spans="2:6" s="156" customFormat="1" ht="15" customHeight="1">
      <c r="B23" s="157" t="s">
        <v>116</v>
      </c>
      <c r="C23" s="158">
        <v>14</v>
      </c>
      <c r="D23" s="159" t="s">
        <v>117</v>
      </c>
      <c r="E23" s="160">
        <v>2871115.4300000006</v>
      </c>
    </row>
    <row r="24" spans="2:6" s="156" customFormat="1" ht="15" customHeight="1">
      <c r="B24" s="157" t="s">
        <v>118</v>
      </c>
      <c r="C24" s="158">
        <v>15</v>
      </c>
      <c r="D24" s="159" t="s">
        <v>119</v>
      </c>
      <c r="E24" s="160">
        <v>253699.16999999998</v>
      </c>
    </row>
    <row r="25" spans="2:6" s="156" customFormat="1" ht="15" customHeight="1">
      <c r="B25" s="157" t="s">
        <v>120</v>
      </c>
      <c r="C25" s="158">
        <v>16</v>
      </c>
      <c r="D25" s="159" t="s">
        <v>121</v>
      </c>
      <c r="E25" s="160">
        <v>1556584.2799999993</v>
      </c>
    </row>
    <row r="26" spans="2:6" s="156" customFormat="1" ht="15" customHeight="1">
      <c r="B26" s="157" t="s">
        <v>122</v>
      </c>
      <c r="C26" s="158">
        <v>17</v>
      </c>
      <c r="D26" s="159" t="s">
        <v>123</v>
      </c>
      <c r="E26" s="160">
        <v>0</v>
      </c>
    </row>
    <row r="27" spans="2:6" s="156" customFormat="1" ht="15" customHeight="1">
      <c r="B27" s="157" t="s">
        <v>124</v>
      </c>
      <c r="C27" s="158">
        <v>18</v>
      </c>
      <c r="D27" s="164" t="s">
        <v>125</v>
      </c>
      <c r="E27" s="160">
        <v>9617637.1422845591</v>
      </c>
    </row>
    <row r="28" spans="2:6" s="169" customFormat="1" ht="15" customHeight="1" thickBot="1">
      <c r="B28" s="165" t="s">
        <v>126</v>
      </c>
      <c r="C28" s="166">
        <v>19</v>
      </c>
      <c r="D28" s="167" t="s">
        <v>127</v>
      </c>
      <c r="E28" s="168">
        <f>SUM(E10:E27)</f>
        <v>193517288.59063157</v>
      </c>
    </row>
    <row r="29" spans="2:6" s="150" customFormat="1" ht="6" customHeight="1">
      <c r="B29" s="170"/>
      <c r="C29" s="171"/>
      <c r="D29" s="172"/>
      <c r="E29" s="173"/>
      <c r="F29" s="156"/>
    </row>
    <row r="30" spans="2:6" s="150" customFormat="1" ht="14" thickBot="1">
      <c r="B30" s="170"/>
      <c r="C30" s="240" t="s">
        <v>128</v>
      </c>
      <c r="D30" s="240"/>
      <c r="E30" s="240"/>
    </row>
    <row r="31" spans="2:6" s="156" customFormat="1" ht="15" customHeight="1">
      <c r="B31" s="151" t="s">
        <v>129</v>
      </c>
      <c r="C31" s="152">
        <v>20</v>
      </c>
      <c r="D31" s="174" t="s">
        <v>130</v>
      </c>
      <c r="E31" s="154">
        <v>101675038.9689544</v>
      </c>
    </row>
    <row r="32" spans="2:6" s="156" customFormat="1" ht="15" customHeight="1">
      <c r="B32" s="157" t="s">
        <v>131</v>
      </c>
      <c r="C32" s="158">
        <v>21</v>
      </c>
      <c r="D32" s="175" t="s">
        <v>132</v>
      </c>
      <c r="E32" s="160">
        <v>32901014.59570669</v>
      </c>
    </row>
    <row r="33" spans="2:5" s="156" customFormat="1" ht="15" customHeight="1">
      <c r="B33" s="157" t="s">
        <v>133</v>
      </c>
      <c r="C33" s="158">
        <v>22</v>
      </c>
      <c r="D33" s="162" t="s">
        <v>134</v>
      </c>
      <c r="E33" s="160">
        <v>5832208.5382220009</v>
      </c>
    </row>
    <row r="34" spans="2:5" s="156" customFormat="1" ht="15" customHeight="1">
      <c r="B34" s="157" t="s">
        <v>135</v>
      </c>
      <c r="C34" s="158">
        <v>23</v>
      </c>
      <c r="D34" s="175" t="s">
        <v>136</v>
      </c>
      <c r="E34" s="160">
        <v>260765.34935922202</v>
      </c>
    </row>
    <row r="35" spans="2:5" s="156" customFormat="1" ht="15" customHeight="1">
      <c r="B35" s="157" t="s">
        <v>137</v>
      </c>
      <c r="C35" s="158">
        <v>24</v>
      </c>
      <c r="D35" s="175" t="s">
        <v>138</v>
      </c>
      <c r="E35" s="160">
        <v>2431761.0100000002</v>
      </c>
    </row>
    <row r="36" spans="2:5" s="156" customFormat="1" ht="15" customHeight="1">
      <c r="B36" s="157" t="s">
        <v>139</v>
      </c>
      <c r="C36" s="158">
        <v>25</v>
      </c>
      <c r="D36" s="175" t="s">
        <v>140</v>
      </c>
      <c r="E36" s="160">
        <v>0</v>
      </c>
    </row>
    <row r="37" spans="2:5" s="156" customFormat="1" ht="15" customHeight="1">
      <c r="B37" s="157" t="s">
        <v>141</v>
      </c>
      <c r="C37" s="158">
        <v>26</v>
      </c>
      <c r="D37" s="175" t="s">
        <v>142</v>
      </c>
      <c r="E37" s="160">
        <v>0</v>
      </c>
    </row>
    <row r="38" spans="2:5" s="156" customFormat="1" ht="15" customHeight="1">
      <c r="B38" s="157" t="s">
        <v>143</v>
      </c>
      <c r="C38" s="158">
        <v>27</v>
      </c>
      <c r="D38" s="175" t="s">
        <v>144</v>
      </c>
      <c r="E38" s="160">
        <v>6182251.0899999999</v>
      </c>
    </row>
    <row r="39" spans="2:5" s="156" customFormat="1" ht="15" customHeight="1">
      <c r="B39" s="157" t="s">
        <v>145</v>
      </c>
      <c r="C39" s="158">
        <v>28</v>
      </c>
      <c r="D39" s="175" t="s">
        <v>146</v>
      </c>
      <c r="E39" s="160">
        <v>821139.70011793473</v>
      </c>
    </row>
    <row r="40" spans="2:5" s="156" customFormat="1" ht="15" customHeight="1">
      <c r="B40" s="157" t="s">
        <v>147</v>
      </c>
      <c r="C40" s="158">
        <v>29</v>
      </c>
      <c r="D40" s="175" t="s">
        <v>148</v>
      </c>
      <c r="E40" s="160">
        <v>4339556.9364066599</v>
      </c>
    </row>
    <row r="41" spans="2:5" s="169" customFormat="1" ht="15" customHeight="1" thickBot="1">
      <c r="B41" s="165" t="s">
        <v>149</v>
      </c>
      <c r="C41" s="166">
        <v>30</v>
      </c>
      <c r="D41" s="176" t="s">
        <v>150</v>
      </c>
      <c r="E41" s="168">
        <f>SUM(E31:E40)</f>
        <v>154443736.18876693</v>
      </c>
    </row>
    <row r="42" spans="2:5" s="179" customFormat="1" ht="6" customHeight="1">
      <c r="B42" s="177"/>
      <c r="C42" s="178"/>
      <c r="D42" s="172"/>
      <c r="E42" s="173"/>
    </row>
    <row r="43" spans="2:5" s="150" customFormat="1" ht="14" thickBot="1">
      <c r="B43" s="180"/>
      <c r="C43" s="240" t="s">
        <v>151</v>
      </c>
      <c r="D43" s="240"/>
      <c r="E43" s="240"/>
    </row>
    <row r="44" spans="2:5" s="156" customFormat="1" ht="15" customHeight="1">
      <c r="B44" s="151" t="s">
        <v>152</v>
      </c>
      <c r="C44" s="152">
        <v>31</v>
      </c>
      <c r="D44" s="174" t="s">
        <v>153</v>
      </c>
      <c r="E44" s="154">
        <v>37971894</v>
      </c>
    </row>
    <row r="45" spans="2:5" s="156" customFormat="1" ht="15" customHeight="1">
      <c r="B45" s="157" t="s">
        <v>154</v>
      </c>
      <c r="C45" s="158">
        <v>32</v>
      </c>
      <c r="D45" s="175" t="s">
        <v>155</v>
      </c>
      <c r="E45" s="160">
        <v>0</v>
      </c>
    </row>
    <row r="46" spans="2:5" s="156" customFormat="1" ht="15" customHeight="1">
      <c r="B46" s="157" t="s">
        <v>156</v>
      </c>
      <c r="C46" s="158">
        <v>33</v>
      </c>
      <c r="D46" s="175" t="s">
        <v>157</v>
      </c>
      <c r="E46" s="160">
        <v>0</v>
      </c>
    </row>
    <row r="47" spans="2:5" s="156" customFormat="1" ht="15" customHeight="1">
      <c r="B47" s="157" t="s">
        <v>158</v>
      </c>
      <c r="C47" s="158">
        <v>34</v>
      </c>
      <c r="D47" s="175" t="s">
        <v>159</v>
      </c>
      <c r="E47" s="160">
        <v>-2833160.3773093349</v>
      </c>
    </row>
    <row r="48" spans="2:5" s="156" customFormat="1" ht="15" customHeight="1">
      <c r="B48" s="157" t="s">
        <v>160</v>
      </c>
      <c r="C48" s="158">
        <v>35</v>
      </c>
      <c r="D48" s="175" t="s">
        <v>161</v>
      </c>
      <c r="E48" s="160">
        <v>1910748.978758699</v>
      </c>
    </row>
    <row r="49" spans="2:5" s="156" customFormat="1" ht="15" customHeight="1">
      <c r="B49" s="157" t="s">
        <v>162</v>
      </c>
      <c r="C49" s="158">
        <v>36</v>
      </c>
      <c r="D49" s="175" t="s">
        <v>163</v>
      </c>
      <c r="E49" s="160">
        <v>2024070.23</v>
      </c>
    </row>
    <row r="50" spans="2:5" s="169" customFormat="1" ht="15" customHeight="1">
      <c r="B50" s="157" t="s">
        <v>164</v>
      </c>
      <c r="C50" s="181">
        <v>37</v>
      </c>
      <c r="D50" s="182" t="s">
        <v>165</v>
      </c>
      <c r="E50" s="183">
        <f>SUM(E44+E45-E46+E47+E48+E49)</f>
        <v>39073552.83144936</v>
      </c>
    </row>
    <row r="51" spans="2:5" s="169" customFormat="1" ht="15" customHeight="1" thickBot="1">
      <c r="B51" s="165" t="s">
        <v>166</v>
      </c>
      <c r="C51" s="184">
        <v>38</v>
      </c>
      <c r="D51" s="185" t="s">
        <v>167</v>
      </c>
      <c r="E51" s="186">
        <f>E41+E50</f>
        <v>193517289.02021629</v>
      </c>
    </row>
    <row r="52" spans="2:5" s="187" customFormat="1"/>
    <row r="53" spans="2:5" s="187" customFormat="1"/>
    <row r="54" spans="2:5">
      <c r="C54" s="241"/>
      <c r="D54" s="241"/>
      <c r="E54" s="241"/>
    </row>
    <row r="55" spans="2:5">
      <c r="C55" s="239"/>
      <c r="D55" s="239"/>
      <c r="E55" s="239"/>
    </row>
    <row r="56" spans="2:5">
      <c r="C56" s="241"/>
      <c r="D56" s="241"/>
      <c r="E56" s="241"/>
    </row>
    <row r="57" spans="2:5">
      <c r="C57" s="239"/>
      <c r="D57" s="239"/>
      <c r="E57" s="239"/>
    </row>
    <row r="58" spans="2:5" ht="15" customHeight="1">
      <c r="C58" s="241"/>
      <c r="D58" s="241"/>
      <c r="E58" s="241"/>
    </row>
    <row r="59" spans="2:5">
      <c r="C59" s="239"/>
      <c r="D59" s="239"/>
      <c r="E59" s="239"/>
    </row>
  </sheetData>
  <mergeCells count="12">
    <mergeCell ref="B2:C2"/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E73" sqref="E73"/>
    </sheetView>
  </sheetViews>
  <sheetFormatPr defaultColWidth="9.1796875" defaultRowHeight="13.5"/>
  <cols>
    <col min="1" max="1" width="2" style="150" customWidth="1"/>
    <col min="2" max="2" width="11" style="150" customWidth="1"/>
    <col min="3" max="3" width="5.81640625" style="150" customWidth="1"/>
    <col min="4" max="4" width="81.7265625" style="150" customWidth="1"/>
    <col min="5" max="5" width="15.7265625" style="150" customWidth="1"/>
    <col min="6" max="16384" width="9.1796875" style="150"/>
  </cols>
  <sheetData>
    <row r="1" spans="2:5" ht="15" customHeight="1">
      <c r="B1" s="248" t="s">
        <v>84</v>
      </c>
      <c r="C1" s="248"/>
      <c r="D1" s="189" t="s">
        <v>244</v>
      </c>
      <c r="E1" s="234" t="s">
        <v>239</v>
      </c>
    </row>
    <row r="2" spans="2:5" ht="15" customHeight="1">
      <c r="B2" s="248" t="s">
        <v>246</v>
      </c>
      <c r="C2" s="248"/>
      <c r="D2" s="248"/>
      <c r="E2" s="248"/>
    </row>
    <row r="3" spans="2:5" ht="15" customHeight="1"/>
    <row r="4" spans="2:5" s="190" customFormat="1" ht="12.75" customHeight="1">
      <c r="D4" s="249" t="s">
        <v>168</v>
      </c>
      <c r="E4" s="249"/>
    </row>
    <row r="5" spans="2:5" ht="15" customHeight="1" thickBot="1">
      <c r="E5" s="232" t="s">
        <v>86</v>
      </c>
    </row>
    <row r="6" spans="2:5" s="193" customFormat="1" ht="45" customHeight="1" thickBot="1">
      <c r="B6" s="141" t="s">
        <v>87</v>
      </c>
      <c r="C6" s="191" t="s">
        <v>88</v>
      </c>
      <c r="D6" s="192"/>
      <c r="E6" s="145" t="s">
        <v>89</v>
      </c>
    </row>
    <row r="7" spans="2:5" s="179" customFormat="1" ht="9" customHeight="1">
      <c r="C7" s="194"/>
      <c r="D7" s="194"/>
      <c r="E7" s="195"/>
    </row>
    <row r="8" spans="2:5" s="179" customFormat="1" ht="15" customHeight="1" thickBot="1">
      <c r="C8" s="246" t="s">
        <v>169</v>
      </c>
      <c r="D8" s="246"/>
      <c r="E8" s="246"/>
    </row>
    <row r="9" spans="2:5" ht="15" customHeight="1">
      <c r="B9" s="196" t="s">
        <v>91</v>
      </c>
      <c r="C9" s="197">
        <v>1</v>
      </c>
      <c r="D9" s="198" t="s">
        <v>170</v>
      </c>
      <c r="E9" s="199">
        <v>127799229.71093176</v>
      </c>
    </row>
    <row r="10" spans="2:5" ht="15" customHeight="1">
      <c r="B10" s="200" t="s">
        <v>92</v>
      </c>
      <c r="C10" s="201">
        <v>2</v>
      </c>
      <c r="D10" s="202" t="s">
        <v>171</v>
      </c>
      <c r="E10" s="203">
        <v>85483285.469000667</v>
      </c>
    </row>
    <row r="11" spans="2:5" ht="15" customHeight="1">
      <c r="B11" s="200" t="s">
        <v>94</v>
      </c>
      <c r="C11" s="201">
        <v>3</v>
      </c>
      <c r="D11" s="204" t="s">
        <v>172</v>
      </c>
      <c r="E11" s="203">
        <v>17670688.832217135</v>
      </c>
    </row>
    <row r="12" spans="2:5" ht="15" customHeight="1">
      <c r="B12" s="200" t="s">
        <v>96</v>
      </c>
      <c r="C12" s="201">
        <v>4</v>
      </c>
      <c r="D12" s="205" t="s">
        <v>173</v>
      </c>
      <c r="E12" s="203">
        <v>22303956.460320573</v>
      </c>
    </row>
    <row r="13" spans="2:5" s="156" customFormat="1" ht="15" customHeight="1">
      <c r="B13" s="200" t="s">
        <v>98</v>
      </c>
      <c r="C13" s="158">
        <v>5</v>
      </c>
      <c r="D13" s="159" t="s">
        <v>174</v>
      </c>
      <c r="E13" s="161">
        <f>E9-E10-E11+E12</f>
        <v>46949211.870034531</v>
      </c>
    </row>
    <row r="14" spans="2:5" ht="15" customHeight="1">
      <c r="B14" s="200" t="s">
        <v>100</v>
      </c>
      <c r="C14" s="201">
        <v>6</v>
      </c>
      <c r="D14" s="202" t="s">
        <v>175</v>
      </c>
      <c r="E14" s="203">
        <v>78354601.930000007</v>
      </c>
    </row>
    <row r="15" spans="2:5" ht="15" customHeight="1">
      <c r="B15" s="200" t="s">
        <v>102</v>
      </c>
      <c r="C15" s="201">
        <v>7</v>
      </c>
      <c r="D15" s="202" t="s">
        <v>176</v>
      </c>
      <c r="E15" s="203">
        <v>45393359.768000022</v>
      </c>
    </row>
    <row r="16" spans="2:5" ht="15" customHeight="1">
      <c r="B16" s="200" t="s">
        <v>104</v>
      </c>
      <c r="C16" s="201">
        <v>8</v>
      </c>
      <c r="D16" s="204" t="s">
        <v>177</v>
      </c>
      <c r="E16" s="203">
        <v>4255127.7652270012</v>
      </c>
    </row>
    <row r="17" spans="2:8" ht="15" customHeight="1">
      <c r="B17" s="200" t="s">
        <v>106</v>
      </c>
      <c r="C17" s="201">
        <v>9</v>
      </c>
      <c r="D17" s="204" t="s">
        <v>178</v>
      </c>
      <c r="E17" s="203">
        <v>2382582.9280000012</v>
      </c>
    </row>
    <row r="18" spans="2:8" ht="15" customHeight="1">
      <c r="B18" s="200" t="s">
        <v>108</v>
      </c>
      <c r="C18" s="201">
        <v>10</v>
      </c>
      <c r="D18" s="204" t="s">
        <v>179</v>
      </c>
      <c r="E18" s="203">
        <v>1572763.4147742225</v>
      </c>
      <c r="G18" s="179"/>
      <c r="H18" s="179"/>
    </row>
    <row r="19" spans="2:8" s="156" customFormat="1" ht="15" customHeight="1">
      <c r="B19" s="200" t="s">
        <v>110</v>
      </c>
      <c r="C19" s="158">
        <v>11</v>
      </c>
      <c r="D19" s="159" t="s">
        <v>180</v>
      </c>
      <c r="E19" s="161">
        <f>E14-E15+E16-E17-E18</f>
        <v>33261023.584452763</v>
      </c>
      <c r="G19" s="194"/>
      <c r="H19" s="194"/>
    </row>
    <row r="20" spans="2:8" s="156" customFormat="1" ht="15" customHeight="1">
      <c r="B20" s="200" t="s">
        <v>112</v>
      </c>
      <c r="C20" s="158">
        <v>12</v>
      </c>
      <c r="D20" s="159" t="s">
        <v>181</v>
      </c>
      <c r="E20" s="161">
        <v>0</v>
      </c>
      <c r="G20" s="194"/>
    </row>
    <row r="21" spans="2:8" s="156" customFormat="1" ht="15" customHeight="1">
      <c r="B21" s="200" t="s">
        <v>114</v>
      </c>
      <c r="C21" s="158">
        <v>13</v>
      </c>
      <c r="D21" s="159" t="s">
        <v>182</v>
      </c>
      <c r="E21" s="161">
        <v>8720955.1500000004</v>
      </c>
      <c r="G21" s="194"/>
    </row>
    <row r="22" spans="2:8" s="156" customFormat="1" ht="15" customHeight="1" thickBot="1">
      <c r="B22" s="206" t="s">
        <v>116</v>
      </c>
      <c r="C22" s="207">
        <v>14</v>
      </c>
      <c r="D22" s="208" t="s">
        <v>183</v>
      </c>
      <c r="E22" s="209">
        <f>E13-E19-E20+E21</f>
        <v>22409143.435581766</v>
      </c>
    </row>
    <row r="23" spans="2:8" ht="9" customHeight="1">
      <c r="C23" s="171"/>
      <c r="D23" s="210"/>
      <c r="E23" s="173"/>
    </row>
    <row r="24" spans="2:8" ht="15" customHeight="1" thickBot="1">
      <c r="C24" s="246" t="s">
        <v>184</v>
      </c>
      <c r="D24" s="246"/>
      <c r="E24" s="246"/>
    </row>
    <row r="25" spans="2:8" ht="15" customHeight="1">
      <c r="B25" s="196" t="s">
        <v>118</v>
      </c>
      <c r="C25" s="197">
        <v>15</v>
      </c>
      <c r="D25" s="198" t="s">
        <v>170</v>
      </c>
      <c r="E25" s="199">
        <v>1805071.193645</v>
      </c>
    </row>
    <row r="26" spans="2:8" ht="15" customHeight="1">
      <c r="B26" s="200" t="s">
        <v>120</v>
      </c>
      <c r="C26" s="201">
        <v>16</v>
      </c>
      <c r="D26" s="202" t="s">
        <v>171</v>
      </c>
      <c r="E26" s="203">
        <v>690867.74579860002</v>
      </c>
      <c r="G26" s="211"/>
    </row>
    <row r="27" spans="2:8" ht="15" customHeight="1">
      <c r="B27" s="200" t="s">
        <v>122</v>
      </c>
      <c r="C27" s="201">
        <v>17</v>
      </c>
      <c r="D27" s="204" t="s">
        <v>172</v>
      </c>
      <c r="E27" s="203">
        <v>-97511.635829295381</v>
      </c>
      <c r="G27" s="211"/>
    </row>
    <row r="28" spans="2:8" ht="15" customHeight="1">
      <c r="B28" s="200" t="s">
        <v>124</v>
      </c>
      <c r="C28" s="201">
        <v>18</v>
      </c>
      <c r="D28" s="204" t="s">
        <v>173</v>
      </c>
      <c r="E28" s="203">
        <v>-47023.999805722706</v>
      </c>
    </row>
    <row r="29" spans="2:8" s="156" customFormat="1" ht="15" customHeight="1">
      <c r="B29" s="200" t="s">
        <v>126</v>
      </c>
      <c r="C29" s="158">
        <v>19</v>
      </c>
      <c r="D29" s="159" t="s">
        <v>185</v>
      </c>
      <c r="E29" s="161">
        <f>E25-E26-E27+E28</f>
        <v>1164691.083869973</v>
      </c>
    </row>
    <row r="30" spans="2:8" ht="15" customHeight="1">
      <c r="B30" s="200" t="s">
        <v>129</v>
      </c>
      <c r="C30" s="201">
        <v>20</v>
      </c>
      <c r="D30" s="202" t="s">
        <v>175</v>
      </c>
      <c r="E30" s="203">
        <v>1177529.2600000002</v>
      </c>
      <c r="G30" s="211"/>
    </row>
    <row r="31" spans="2:8" ht="15" customHeight="1">
      <c r="B31" s="200" t="s">
        <v>131</v>
      </c>
      <c r="C31" s="201">
        <v>21</v>
      </c>
      <c r="D31" s="202" t="s">
        <v>186</v>
      </c>
      <c r="E31" s="203">
        <v>391615.08000000007</v>
      </c>
    </row>
    <row r="32" spans="2:8" ht="15" customHeight="1">
      <c r="B32" s="200" t="s">
        <v>133</v>
      </c>
      <c r="C32" s="201">
        <v>22</v>
      </c>
      <c r="D32" s="204" t="s">
        <v>177</v>
      </c>
      <c r="E32" s="203">
        <v>-108444.90000000007</v>
      </c>
    </row>
    <row r="33" spans="2:5" ht="15" customHeight="1">
      <c r="B33" s="200" t="s">
        <v>135</v>
      </c>
      <c r="C33" s="201">
        <v>23</v>
      </c>
      <c r="D33" s="204" t="s">
        <v>178</v>
      </c>
      <c r="E33" s="203">
        <v>-46660.340000000004</v>
      </c>
    </row>
    <row r="34" spans="2:5" ht="15" customHeight="1">
      <c r="B34" s="200" t="s">
        <v>137</v>
      </c>
      <c r="C34" s="201">
        <v>24</v>
      </c>
      <c r="D34" s="204" t="s">
        <v>187</v>
      </c>
      <c r="E34" s="203">
        <v>0</v>
      </c>
    </row>
    <row r="35" spans="2:5" s="156" customFormat="1" ht="15" customHeight="1">
      <c r="B35" s="200" t="s">
        <v>139</v>
      </c>
      <c r="C35" s="158">
        <v>25</v>
      </c>
      <c r="D35" s="159" t="s">
        <v>188</v>
      </c>
      <c r="E35" s="161">
        <f>E30-E31+E32-E33-E34</f>
        <v>724129.62000000011</v>
      </c>
    </row>
    <row r="36" spans="2:5" ht="15" customHeight="1">
      <c r="B36" s="200" t="s">
        <v>141</v>
      </c>
      <c r="C36" s="201">
        <v>26</v>
      </c>
      <c r="D36" s="202" t="s">
        <v>189</v>
      </c>
      <c r="E36" s="203">
        <v>0</v>
      </c>
    </row>
    <row r="37" spans="2:5" ht="15" customHeight="1">
      <c r="B37" s="200" t="s">
        <v>143</v>
      </c>
      <c r="C37" s="201">
        <v>27</v>
      </c>
      <c r="D37" s="204" t="s">
        <v>190</v>
      </c>
      <c r="E37" s="203">
        <v>0</v>
      </c>
    </row>
    <row r="38" spans="2:5" s="156" customFormat="1" ht="15" customHeight="1">
      <c r="B38" s="200" t="s">
        <v>145</v>
      </c>
      <c r="C38" s="158">
        <v>28</v>
      </c>
      <c r="D38" s="159" t="s">
        <v>191</v>
      </c>
      <c r="E38" s="161">
        <f>E36-E37</f>
        <v>0</v>
      </c>
    </row>
    <row r="39" spans="2:5" s="156" customFormat="1" ht="15" customHeight="1">
      <c r="B39" s="200" t="s">
        <v>147</v>
      </c>
      <c r="C39" s="158">
        <v>29</v>
      </c>
      <c r="D39" s="159" t="s">
        <v>192</v>
      </c>
      <c r="E39" s="161">
        <v>0</v>
      </c>
    </row>
    <row r="40" spans="2:5" s="156" customFormat="1" ht="15" customHeight="1">
      <c r="B40" s="200" t="s">
        <v>149</v>
      </c>
      <c r="C40" s="158">
        <v>30</v>
      </c>
      <c r="D40" s="159" t="s">
        <v>182</v>
      </c>
      <c r="E40" s="161">
        <v>-431143.99</v>
      </c>
    </row>
    <row r="41" spans="2:5" s="156" customFormat="1" ht="15" customHeight="1" thickBot="1">
      <c r="B41" s="206" t="s">
        <v>152</v>
      </c>
      <c r="C41" s="207">
        <v>31</v>
      </c>
      <c r="D41" s="208" t="s">
        <v>193</v>
      </c>
      <c r="E41" s="209">
        <f>E29-E35+E38-E39+E40</f>
        <v>9417.4738699728623</v>
      </c>
    </row>
    <row r="42" spans="2:5" s="194" customFormat="1" ht="9" customHeight="1" thickBot="1">
      <c r="C42" s="171"/>
      <c r="D42" s="212"/>
      <c r="E42" s="213"/>
    </row>
    <row r="43" spans="2:5" s="156" customFormat="1" ht="15" customHeight="1" thickBot="1">
      <c r="B43" s="214" t="s">
        <v>154</v>
      </c>
      <c r="C43" s="215">
        <v>32</v>
      </c>
      <c r="D43" s="216" t="s">
        <v>194</v>
      </c>
      <c r="E43" s="217">
        <f>E22+E41</f>
        <v>22418560.909451738</v>
      </c>
    </row>
    <row r="44" spans="2:5" ht="9" customHeight="1">
      <c r="C44" s="171"/>
      <c r="D44" s="212"/>
      <c r="E44" s="173"/>
    </row>
    <row r="45" spans="2:5" ht="15" customHeight="1" thickBot="1">
      <c r="C45" s="171"/>
      <c r="D45" s="246" t="s">
        <v>195</v>
      </c>
      <c r="E45" s="246"/>
    </row>
    <row r="46" spans="2:5" ht="15" customHeight="1">
      <c r="B46" s="196" t="s">
        <v>156</v>
      </c>
      <c r="C46" s="197">
        <v>33</v>
      </c>
      <c r="D46" s="218" t="s">
        <v>196</v>
      </c>
      <c r="E46" s="199">
        <v>0</v>
      </c>
    </row>
    <row r="47" spans="2:5" ht="15" customHeight="1">
      <c r="B47" s="200" t="s">
        <v>158</v>
      </c>
      <c r="C47" s="201">
        <v>34</v>
      </c>
      <c r="D47" s="202" t="s">
        <v>197</v>
      </c>
      <c r="E47" s="203">
        <v>0</v>
      </c>
    </row>
    <row r="48" spans="2:5" ht="15" customHeight="1">
      <c r="B48" s="219" t="s">
        <v>160</v>
      </c>
      <c r="C48" s="201">
        <v>35</v>
      </c>
      <c r="D48" s="202" t="s">
        <v>198</v>
      </c>
      <c r="E48" s="203">
        <v>0</v>
      </c>
    </row>
    <row r="49" spans="2:5" s="156" customFormat="1" ht="15" customHeight="1" thickBot="1">
      <c r="B49" s="206" t="s">
        <v>162</v>
      </c>
      <c r="C49" s="207">
        <v>36</v>
      </c>
      <c r="D49" s="208" t="s">
        <v>199</v>
      </c>
      <c r="E49" s="209">
        <f>E46-E47-E48</f>
        <v>0</v>
      </c>
    </row>
    <row r="50" spans="2:5" ht="8.25" customHeight="1">
      <c r="C50" s="171"/>
      <c r="D50" s="210"/>
      <c r="E50" s="173"/>
    </row>
    <row r="51" spans="2:5" ht="15" customHeight="1" thickBot="1">
      <c r="C51" s="246" t="s">
        <v>200</v>
      </c>
      <c r="D51" s="246"/>
      <c r="E51" s="246"/>
    </row>
    <row r="52" spans="2:5" ht="15" customHeight="1">
      <c r="B52" s="196" t="s">
        <v>164</v>
      </c>
      <c r="C52" s="197">
        <v>37</v>
      </c>
      <c r="D52" s="198" t="s">
        <v>201</v>
      </c>
      <c r="E52" s="199">
        <v>3282040.0434246566</v>
      </c>
    </row>
    <row r="53" spans="2:5" ht="15" customHeight="1">
      <c r="B53" s="200" t="s">
        <v>166</v>
      </c>
      <c r="C53" s="201">
        <v>38</v>
      </c>
      <c r="D53" s="204" t="s">
        <v>202</v>
      </c>
      <c r="E53" s="203">
        <v>0</v>
      </c>
    </row>
    <row r="54" spans="2:5" ht="15" customHeight="1">
      <c r="B54" s="200" t="s">
        <v>203</v>
      </c>
      <c r="C54" s="201">
        <v>39</v>
      </c>
      <c r="D54" s="204" t="s">
        <v>204</v>
      </c>
      <c r="E54" s="203">
        <v>73040.399999999994</v>
      </c>
    </row>
    <row r="55" spans="2:5" ht="15" customHeight="1">
      <c r="B55" s="200" t="s">
        <v>205</v>
      </c>
      <c r="C55" s="201">
        <v>40</v>
      </c>
      <c r="D55" s="204" t="s">
        <v>206</v>
      </c>
      <c r="E55" s="203">
        <v>0</v>
      </c>
    </row>
    <row r="56" spans="2:5" ht="15" customHeight="1">
      <c r="B56" s="200" t="s">
        <v>207</v>
      </c>
      <c r="C56" s="201">
        <v>41</v>
      </c>
      <c r="D56" s="204" t="s">
        <v>109</v>
      </c>
      <c r="E56" s="203">
        <v>0</v>
      </c>
    </row>
    <row r="57" spans="2:5" ht="15" customHeight="1">
      <c r="B57" s="200" t="s">
        <v>208</v>
      </c>
      <c r="C57" s="201">
        <v>42</v>
      </c>
      <c r="D57" s="204" t="s">
        <v>111</v>
      </c>
      <c r="E57" s="203">
        <v>679438.34499999997</v>
      </c>
    </row>
    <row r="58" spans="2:5" ht="15" customHeight="1">
      <c r="B58" s="200" t="s">
        <v>209</v>
      </c>
      <c r="C58" s="201">
        <v>43</v>
      </c>
      <c r="D58" s="204" t="s">
        <v>119</v>
      </c>
      <c r="E58" s="203">
        <v>0</v>
      </c>
    </row>
    <row r="59" spans="2:5" ht="15" customHeight="1">
      <c r="B59" s="200" t="s">
        <v>210</v>
      </c>
      <c r="C59" s="201">
        <v>44</v>
      </c>
      <c r="D59" s="204" t="s">
        <v>211</v>
      </c>
      <c r="E59" s="203">
        <v>1340.28</v>
      </c>
    </row>
    <row r="60" spans="2:5" ht="15" customHeight="1">
      <c r="B60" s="200" t="s">
        <v>212</v>
      </c>
      <c r="C60" s="201">
        <v>45</v>
      </c>
      <c r="D60" s="204" t="s">
        <v>213</v>
      </c>
      <c r="E60" s="203">
        <v>0</v>
      </c>
    </row>
    <row r="61" spans="2:5" s="210" customFormat="1" ht="15" customHeight="1" thickBot="1">
      <c r="B61" s="206" t="s">
        <v>214</v>
      </c>
      <c r="C61" s="220">
        <v>46</v>
      </c>
      <c r="D61" s="221" t="s">
        <v>215</v>
      </c>
      <c r="E61" s="209">
        <f>SUM(E52:E60)</f>
        <v>4035859.0684246565</v>
      </c>
    </row>
    <row r="62" spans="2:5" s="210" customFormat="1" ht="9" customHeight="1">
      <c r="C62" s="171"/>
      <c r="E62" s="213"/>
    </row>
    <row r="63" spans="2:5" s="210" customFormat="1" ht="15" customHeight="1" thickBot="1">
      <c r="C63" s="247" t="s">
        <v>216</v>
      </c>
      <c r="D63" s="247"/>
      <c r="E63" s="247"/>
    </row>
    <row r="64" spans="2:5" ht="15" customHeight="1">
      <c r="B64" s="196" t="s">
        <v>217</v>
      </c>
      <c r="C64" s="197">
        <v>47</v>
      </c>
      <c r="D64" s="222" t="s">
        <v>218</v>
      </c>
      <c r="E64" s="199">
        <v>16142370.503809523</v>
      </c>
    </row>
    <row r="65" spans="2:5" ht="15" customHeight="1">
      <c r="B65" s="200" t="s">
        <v>219</v>
      </c>
      <c r="C65" s="201">
        <v>48</v>
      </c>
      <c r="D65" s="223" t="s">
        <v>220</v>
      </c>
      <c r="E65" s="203">
        <v>7151338.5799999926</v>
      </c>
    </row>
    <row r="66" spans="2:5" ht="15" customHeight="1">
      <c r="B66" s="200" t="s">
        <v>221</v>
      </c>
      <c r="C66" s="201">
        <v>49</v>
      </c>
      <c r="D66" s="223" t="s">
        <v>222</v>
      </c>
      <c r="E66" s="203">
        <v>33606.327474999998</v>
      </c>
    </row>
    <row r="67" spans="2:5" ht="15" customHeight="1">
      <c r="B67" s="200" t="s">
        <v>223</v>
      </c>
      <c r="C67" s="201">
        <v>50</v>
      </c>
      <c r="D67" s="223" t="s">
        <v>224</v>
      </c>
      <c r="E67" s="203">
        <v>760352.86</v>
      </c>
    </row>
    <row r="68" spans="2:5" ht="15" customHeight="1">
      <c r="B68" s="200" t="s">
        <v>225</v>
      </c>
      <c r="C68" s="201">
        <v>51</v>
      </c>
      <c r="D68" s="223" t="s">
        <v>226</v>
      </c>
      <c r="E68" s="203">
        <v>11280.88</v>
      </c>
    </row>
    <row r="69" spans="2:5" ht="15" customHeight="1">
      <c r="B69" s="200" t="s">
        <v>227</v>
      </c>
      <c r="C69" s="201">
        <v>52</v>
      </c>
      <c r="D69" s="223" t="s">
        <v>228</v>
      </c>
      <c r="E69" s="203">
        <v>0</v>
      </c>
    </row>
    <row r="70" spans="2:5" ht="15" customHeight="1" thickBot="1">
      <c r="B70" s="224" t="s">
        <v>229</v>
      </c>
      <c r="C70" s="225">
        <v>53</v>
      </c>
      <c r="D70" s="226" t="s">
        <v>230</v>
      </c>
      <c r="E70" s="227">
        <v>-107530.74767710693</v>
      </c>
    </row>
    <row r="71" spans="2:5" s="179" customFormat="1" ht="9" customHeight="1" thickBot="1">
      <c r="C71" s="178"/>
      <c r="D71" s="228"/>
      <c r="E71" s="229"/>
    </row>
    <row r="72" spans="2:5" s="156" customFormat="1" ht="15" customHeight="1">
      <c r="B72" s="196" t="s">
        <v>231</v>
      </c>
      <c r="C72" s="152">
        <v>54</v>
      </c>
      <c r="D72" s="153" t="s">
        <v>232</v>
      </c>
      <c r="E72" s="155">
        <f>E43+E49+E61-E64-E65-E66-E67-E68-E69+E70</f>
        <v>2247940.0789147727</v>
      </c>
    </row>
    <row r="73" spans="2:5" s="156" customFormat="1" ht="15" customHeight="1">
      <c r="B73" s="200" t="s">
        <v>233</v>
      </c>
      <c r="C73" s="158">
        <v>55</v>
      </c>
      <c r="D73" s="230" t="s">
        <v>234</v>
      </c>
      <c r="E73" s="161">
        <v>337191.01183721598</v>
      </c>
    </row>
    <row r="74" spans="2:5" s="156" customFormat="1" ht="15" customHeight="1" thickBot="1">
      <c r="B74" s="206" t="s">
        <v>235</v>
      </c>
      <c r="C74" s="207">
        <v>56</v>
      </c>
      <c r="D74" s="208" t="s">
        <v>236</v>
      </c>
      <c r="E74" s="209">
        <f>E72-E73</f>
        <v>1910749.0670775566</v>
      </c>
    </row>
    <row r="75" spans="2:5">
      <c r="D75" s="231"/>
    </row>
    <row r="76" spans="2:5">
      <c r="C76" s="241"/>
      <c r="D76" s="241"/>
      <c r="E76" s="241"/>
    </row>
    <row r="77" spans="2:5">
      <c r="C77" s="239"/>
      <c r="D77" s="239"/>
      <c r="E77" s="239"/>
    </row>
    <row r="78" spans="2:5">
      <c r="C78" s="241"/>
      <c r="D78" s="241"/>
      <c r="E78" s="241"/>
    </row>
    <row r="79" spans="2:5">
      <c r="C79" s="239"/>
      <c r="D79" s="239"/>
      <c r="E79" s="239"/>
    </row>
    <row r="80" spans="2:5">
      <c r="C80" s="241"/>
      <c r="D80" s="241"/>
      <c r="E80" s="241"/>
    </row>
    <row r="81" spans="3:5">
      <c r="C81" s="239"/>
      <c r="D81" s="239"/>
      <c r="E81" s="239"/>
    </row>
  </sheetData>
  <mergeCells count="14">
    <mergeCell ref="B1:C1"/>
    <mergeCell ref="B2:E2"/>
    <mergeCell ref="D4:E4"/>
    <mergeCell ref="C8:E8"/>
    <mergeCell ref="C78:E78"/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0"/>
  <sheetViews>
    <sheetView zoomScale="85" zoomScaleNormal="85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G3" sqref="G3"/>
    </sheetView>
  </sheetViews>
  <sheetFormatPr defaultColWidth="9.1796875" defaultRowHeight="13.5"/>
  <cols>
    <col min="1" max="1" width="5.81640625" style="5" customWidth="1"/>
    <col min="2" max="2" width="49.54296875" style="5" customWidth="1"/>
    <col min="3" max="6" width="11.54296875" style="5" customWidth="1"/>
    <col min="7" max="7" width="13.26953125" style="5" customWidth="1"/>
    <col min="8" max="8" width="19.1796875" style="5" customWidth="1"/>
    <col min="9" max="9" width="12.1796875" style="5" customWidth="1"/>
    <col min="10" max="14" width="11.453125" style="5" customWidth="1"/>
    <col min="15" max="15" width="12.1796875" style="5" customWidth="1"/>
    <col min="16" max="16" width="11.26953125" style="5" customWidth="1"/>
    <col min="17" max="17" width="10.26953125" style="5" customWidth="1"/>
    <col min="18" max="25" width="10.7265625" style="5" customWidth="1"/>
    <col min="26" max="27" width="11.453125" style="5" customWidth="1"/>
    <col min="28" max="28" width="3" style="5" customWidth="1"/>
    <col min="29" max="32" width="9.1796875" style="5"/>
    <col min="33" max="34" width="10.26953125" style="5" customWidth="1"/>
    <col min="35" max="36" width="10.7265625" style="5" customWidth="1"/>
    <col min="37" max="16384" width="9.1796875" style="5"/>
  </cols>
  <sheetData>
    <row r="1" spans="1:38">
      <c r="A1" s="250" t="s">
        <v>237</v>
      </c>
      <c r="B1" s="250"/>
      <c r="C1" s="137"/>
      <c r="D1" s="137"/>
      <c r="E1" s="137"/>
      <c r="F1" s="137"/>
      <c r="G1" s="137"/>
      <c r="H1" s="137"/>
    </row>
    <row r="2" spans="1:38">
      <c r="A2" s="235" t="s">
        <v>241</v>
      </c>
      <c r="C2" s="137"/>
      <c r="D2" s="137"/>
      <c r="E2" s="137"/>
      <c r="F2" s="137"/>
      <c r="G2" s="137"/>
      <c r="H2" s="137"/>
    </row>
    <row r="3" spans="1:38">
      <c r="A3" s="236" t="s">
        <v>243</v>
      </c>
      <c r="C3" s="137"/>
      <c r="D3" s="137"/>
      <c r="E3" s="137"/>
      <c r="F3" s="137"/>
      <c r="G3" s="137"/>
      <c r="H3" s="137"/>
    </row>
    <row r="4" spans="1:38">
      <c r="A4" s="236" t="s">
        <v>247</v>
      </c>
      <c r="C4" s="137"/>
      <c r="D4" s="137"/>
      <c r="E4" s="137"/>
      <c r="F4" s="137"/>
      <c r="G4" s="137"/>
      <c r="H4" s="137"/>
    </row>
    <row r="5" spans="1:38">
      <c r="A5" s="137"/>
      <c r="B5" s="137"/>
      <c r="C5" s="137"/>
      <c r="D5" s="137"/>
      <c r="E5" s="137"/>
      <c r="F5" s="137"/>
      <c r="G5" s="137"/>
      <c r="H5" s="137"/>
    </row>
    <row r="6" spans="1:38" ht="15" customHeight="1">
      <c r="A6" s="137"/>
      <c r="B6" s="137"/>
      <c r="C6" s="265" t="s">
        <v>82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C6" s="267" t="s">
        <v>83</v>
      </c>
      <c r="AD6" s="267"/>
      <c r="AE6" s="267"/>
      <c r="AF6" s="267"/>
      <c r="AG6" s="267"/>
      <c r="AH6" s="267"/>
      <c r="AI6" s="267"/>
      <c r="AJ6" s="267"/>
      <c r="AK6" s="267"/>
      <c r="AL6" s="267"/>
    </row>
    <row r="7" spans="1:38" ht="15.75" customHeight="1" thickBot="1">
      <c r="A7" s="137"/>
      <c r="B7" s="13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C7" s="268"/>
      <c r="AD7" s="268"/>
      <c r="AE7" s="268"/>
      <c r="AF7" s="268"/>
      <c r="AG7" s="268"/>
      <c r="AH7" s="268"/>
      <c r="AI7" s="268"/>
      <c r="AJ7" s="268"/>
      <c r="AK7" s="268"/>
      <c r="AL7" s="268"/>
    </row>
    <row r="8" spans="1:38" s="1" customFormat="1" ht="89.25" customHeight="1">
      <c r="A8" s="251" t="s">
        <v>23</v>
      </c>
      <c r="B8" s="254" t="s">
        <v>70</v>
      </c>
      <c r="C8" s="259" t="s">
        <v>22</v>
      </c>
      <c r="D8" s="260"/>
      <c r="E8" s="260"/>
      <c r="F8" s="260"/>
      <c r="G8" s="260"/>
      <c r="H8" s="271" t="s">
        <v>240</v>
      </c>
      <c r="I8" s="260" t="s">
        <v>71</v>
      </c>
      <c r="J8" s="260"/>
      <c r="K8" s="260" t="s">
        <v>72</v>
      </c>
      <c r="L8" s="260"/>
      <c r="M8" s="260"/>
      <c r="N8" s="260"/>
      <c r="O8" s="260"/>
      <c r="P8" s="260" t="s">
        <v>73</v>
      </c>
      <c r="Q8" s="260"/>
      <c r="R8" s="260" t="s">
        <v>74</v>
      </c>
      <c r="S8" s="260"/>
      <c r="T8" s="260"/>
      <c r="U8" s="260"/>
      <c r="V8" s="260"/>
      <c r="W8" s="260"/>
      <c r="X8" s="260"/>
      <c r="Y8" s="260"/>
      <c r="Z8" s="260" t="s">
        <v>77</v>
      </c>
      <c r="AA8" s="254"/>
      <c r="AC8" s="274" t="s">
        <v>71</v>
      </c>
      <c r="AD8" s="260"/>
      <c r="AE8" s="260" t="s">
        <v>72</v>
      </c>
      <c r="AF8" s="260"/>
      <c r="AG8" s="260" t="s">
        <v>78</v>
      </c>
      <c r="AH8" s="260"/>
      <c r="AI8" s="260" t="s">
        <v>79</v>
      </c>
      <c r="AJ8" s="260"/>
      <c r="AK8" s="260" t="s">
        <v>77</v>
      </c>
      <c r="AL8" s="254"/>
    </row>
    <row r="9" spans="1:38" s="1" customFormat="1" ht="50.25" customHeight="1">
      <c r="A9" s="252"/>
      <c r="B9" s="255"/>
      <c r="C9" s="257" t="s">
        <v>15</v>
      </c>
      <c r="D9" s="258"/>
      <c r="E9" s="258"/>
      <c r="F9" s="258"/>
      <c r="G9" s="12" t="s">
        <v>16</v>
      </c>
      <c r="H9" s="272"/>
      <c r="I9" s="261" t="s">
        <v>0</v>
      </c>
      <c r="J9" s="261" t="s">
        <v>1</v>
      </c>
      <c r="K9" s="258" t="s">
        <v>0</v>
      </c>
      <c r="L9" s="258"/>
      <c r="M9" s="258"/>
      <c r="N9" s="258"/>
      <c r="O9" s="12" t="s">
        <v>1</v>
      </c>
      <c r="P9" s="261" t="s">
        <v>80</v>
      </c>
      <c r="Q9" s="261" t="s">
        <v>81</v>
      </c>
      <c r="R9" s="258" t="s">
        <v>75</v>
      </c>
      <c r="S9" s="258"/>
      <c r="T9" s="258"/>
      <c r="U9" s="258"/>
      <c r="V9" s="258" t="s">
        <v>76</v>
      </c>
      <c r="W9" s="258"/>
      <c r="X9" s="258"/>
      <c r="Y9" s="258"/>
      <c r="Z9" s="261" t="s">
        <v>17</v>
      </c>
      <c r="AA9" s="269" t="s">
        <v>18</v>
      </c>
      <c r="AC9" s="275" t="s">
        <v>0</v>
      </c>
      <c r="AD9" s="261" t="s">
        <v>1</v>
      </c>
      <c r="AE9" s="261" t="s">
        <v>0</v>
      </c>
      <c r="AF9" s="261" t="s">
        <v>1</v>
      </c>
      <c r="AG9" s="261" t="s">
        <v>80</v>
      </c>
      <c r="AH9" s="261" t="s">
        <v>81</v>
      </c>
      <c r="AI9" s="261" t="s">
        <v>75</v>
      </c>
      <c r="AJ9" s="261" t="s">
        <v>76</v>
      </c>
      <c r="AK9" s="261" t="s">
        <v>17</v>
      </c>
      <c r="AL9" s="269" t="s">
        <v>18</v>
      </c>
    </row>
    <row r="10" spans="1:38" s="1" customFormat="1" ht="102.75" customHeight="1" thickBot="1">
      <c r="A10" s="253"/>
      <c r="B10" s="256"/>
      <c r="C10" s="87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73"/>
      <c r="I10" s="262"/>
      <c r="J10" s="262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62"/>
      <c r="Q10" s="262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62"/>
      <c r="AA10" s="270"/>
      <c r="AC10" s="276"/>
      <c r="AD10" s="262"/>
      <c r="AE10" s="262"/>
      <c r="AF10" s="262"/>
      <c r="AG10" s="262"/>
      <c r="AH10" s="262"/>
      <c r="AI10" s="262"/>
      <c r="AJ10" s="262"/>
      <c r="AK10" s="262"/>
      <c r="AL10" s="270"/>
    </row>
    <row r="11" spans="1:38" s="1" customFormat="1" ht="25" customHeight="1" thickBot="1">
      <c r="A11" s="13" t="s">
        <v>24</v>
      </c>
      <c r="B11" s="3" t="s">
        <v>25</v>
      </c>
      <c r="C11" s="24">
        <f t="shared" ref="C11:AL11" si="0">SUM(C12:C15)</f>
        <v>736227</v>
      </c>
      <c r="D11" s="90">
        <f t="shared" si="0"/>
        <v>4043</v>
      </c>
      <c r="E11" s="90">
        <f t="shared" si="0"/>
        <v>30712</v>
      </c>
      <c r="F11" s="90">
        <f t="shared" si="0"/>
        <v>770982</v>
      </c>
      <c r="G11" s="90">
        <f t="shared" si="0"/>
        <v>51019</v>
      </c>
      <c r="H11" s="47"/>
      <c r="I11" s="90">
        <f t="shared" si="0"/>
        <v>1824932.8860960004</v>
      </c>
      <c r="J11" s="90">
        <f t="shared" si="0"/>
        <v>720107.22390309989</v>
      </c>
      <c r="K11" s="90">
        <f t="shared" si="0"/>
        <v>1184772.0967679999</v>
      </c>
      <c r="L11" s="90">
        <f t="shared" si="0"/>
        <v>486258.79687700002</v>
      </c>
      <c r="M11" s="90">
        <f t="shared" si="0"/>
        <v>83318.34</v>
      </c>
      <c r="N11" s="75">
        <f>SUM(N12:N15)</f>
        <v>1754349.233645</v>
      </c>
      <c r="O11" s="90">
        <f t="shared" si="0"/>
        <v>690867.74579860002</v>
      </c>
      <c r="P11" s="90">
        <f t="shared" si="0"/>
        <v>1851860.8694742955</v>
      </c>
      <c r="Q11" s="90">
        <f t="shared" si="0"/>
        <v>1113969.1238699728</v>
      </c>
      <c r="R11" s="90">
        <f t="shared" si="0"/>
        <v>692722.76000000024</v>
      </c>
      <c r="S11" s="90">
        <f t="shared" si="0"/>
        <v>253806.5</v>
      </c>
      <c r="T11" s="90">
        <f t="shared" si="0"/>
        <v>231000</v>
      </c>
      <c r="U11" s="66">
        <f t="shared" si="0"/>
        <v>1177529.2600000002</v>
      </c>
      <c r="V11" s="90">
        <f t="shared" si="0"/>
        <v>237616.9230745543</v>
      </c>
      <c r="W11" s="90">
        <f t="shared" si="0"/>
        <v>81625.151896510972</v>
      </c>
      <c r="X11" s="90">
        <f t="shared" si="0"/>
        <v>72373.005028934786</v>
      </c>
      <c r="Y11" s="66">
        <f>SUM(Y12:Y15)</f>
        <v>391615.08000000007</v>
      </c>
      <c r="Z11" s="90">
        <f t="shared" si="0"/>
        <v>1069084.3600000001</v>
      </c>
      <c r="AA11" s="91">
        <f t="shared" si="0"/>
        <v>724129.62000000011</v>
      </c>
      <c r="AC11" s="89">
        <f t="shared" si="0"/>
        <v>50721.96</v>
      </c>
      <c r="AD11" s="90">
        <f t="shared" si="0"/>
        <v>0</v>
      </c>
      <c r="AE11" s="90">
        <f t="shared" si="0"/>
        <v>50721.96</v>
      </c>
      <c r="AF11" s="90">
        <f t="shared" si="0"/>
        <v>0</v>
      </c>
      <c r="AG11" s="90">
        <f t="shared" si="0"/>
        <v>50721.96</v>
      </c>
      <c r="AH11" s="90">
        <f t="shared" si="0"/>
        <v>50721.96</v>
      </c>
      <c r="AI11" s="90">
        <f t="shared" si="0"/>
        <v>0</v>
      </c>
      <c r="AJ11" s="90">
        <f t="shared" si="0"/>
        <v>0</v>
      </c>
      <c r="AK11" s="90">
        <f t="shared" si="0"/>
        <v>0</v>
      </c>
      <c r="AL11" s="91">
        <f t="shared" si="0"/>
        <v>0</v>
      </c>
    </row>
    <row r="12" spans="1:38" s="4" customFormat="1" ht="25" customHeight="1">
      <c r="A12" s="17"/>
      <c r="B12" s="39" t="s">
        <v>26</v>
      </c>
      <c r="C12" s="125">
        <v>736227</v>
      </c>
      <c r="D12" s="93">
        <v>4043</v>
      </c>
      <c r="E12" s="93">
        <v>30712</v>
      </c>
      <c r="F12" s="62">
        <f>SUM(C12:E12)</f>
        <v>770982</v>
      </c>
      <c r="G12" s="93">
        <v>51019</v>
      </c>
      <c r="H12" s="46"/>
      <c r="I12" s="93">
        <v>1824932.8860960004</v>
      </c>
      <c r="J12" s="93">
        <v>720107.22390309989</v>
      </c>
      <c r="K12" s="93">
        <v>1184772.0967679999</v>
      </c>
      <c r="L12" s="93">
        <v>486258.79687700002</v>
      </c>
      <c r="M12" s="93">
        <v>83318.34</v>
      </c>
      <c r="N12" s="76">
        <f>SUM(K12:M12)</f>
        <v>1754349.233645</v>
      </c>
      <c r="O12" s="93">
        <v>690867.74579860002</v>
      </c>
      <c r="P12" s="93">
        <v>1851860.8694742955</v>
      </c>
      <c r="Q12" s="93">
        <v>1113969.1238699728</v>
      </c>
      <c r="R12" s="93">
        <v>692722.76000000024</v>
      </c>
      <c r="S12" s="93">
        <v>253806.5</v>
      </c>
      <c r="T12" s="93">
        <v>231000</v>
      </c>
      <c r="U12" s="62">
        <f>SUM(R12:T12)</f>
        <v>1177529.2600000002</v>
      </c>
      <c r="V12" s="93">
        <v>237616.9230745543</v>
      </c>
      <c r="W12" s="93">
        <v>81625.151896510972</v>
      </c>
      <c r="X12" s="93">
        <v>72373.005028934786</v>
      </c>
      <c r="Y12" s="62">
        <f>SUM(V12:X12)</f>
        <v>391615.08000000007</v>
      </c>
      <c r="Z12" s="93">
        <v>1069084.3600000001</v>
      </c>
      <c r="AA12" s="94">
        <v>724129.62000000011</v>
      </c>
      <c r="AC12" s="92">
        <v>50721.96</v>
      </c>
      <c r="AD12" s="93">
        <v>0</v>
      </c>
      <c r="AE12" s="93">
        <v>50721.96</v>
      </c>
      <c r="AF12" s="93">
        <v>0</v>
      </c>
      <c r="AG12" s="93">
        <v>50721.96</v>
      </c>
      <c r="AH12" s="93">
        <v>50721.96</v>
      </c>
      <c r="AI12" s="93">
        <v>0</v>
      </c>
      <c r="AJ12" s="93">
        <v>0</v>
      </c>
      <c r="AK12" s="93">
        <v>0</v>
      </c>
      <c r="AL12" s="94">
        <v>0</v>
      </c>
    </row>
    <row r="13" spans="1:38" ht="25" customHeight="1">
      <c r="A13" s="18"/>
      <c r="B13" s="88" t="s">
        <v>27</v>
      </c>
      <c r="C13" s="126">
        <v>0</v>
      </c>
      <c r="D13" s="96">
        <v>0</v>
      </c>
      <c r="E13" s="96">
        <v>0</v>
      </c>
      <c r="F13" s="63">
        <f>SUM(C13:E13)</f>
        <v>0</v>
      </c>
      <c r="G13" s="96">
        <v>0</v>
      </c>
      <c r="H13" s="127"/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77">
        <f>SUM(K13:M13)</f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63">
        <f>SUM(R13:T13)</f>
        <v>0</v>
      </c>
      <c r="V13" s="96">
        <v>0</v>
      </c>
      <c r="W13" s="96">
        <v>0</v>
      </c>
      <c r="X13" s="96">
        <v>0</v>
      </c>
      <c r="Y13" s="63">
        <f>SUM(V13:X13)</f>
        <v>0</v>
      </c>
      <c r="Z13" s="96">
        <v>0</v>
      </c>
      <c r="AA13" s="97">
        <v>0</v>
      </c>
      <c r="AC13" s="95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7">
        <v>0</v>
      </c>
    </row>
    <row r="14" spans="1:38" ht="25" customHeight="1">
      <c r="A14" s="18"/>
      <c r="B14" s="88" t="s">
        <v>28</v>
      </c>
      <c r="C14" s="126">
        <v>0</v>
      </c>
      <c r="D14" s="96">
        <v>0</v>
      </c>
      <c r="E14" s="96">
        <v>0</v>
      </c>
      <c r="F14" s="63">
        <f>SUM(C14:E14)</f>
        <v>0</v>
      </c>
      <c r="G14" s="96">
        <v>0</v>
      </c>
      <c r="H14" s="127"/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77">
        <f>SUM(K14:M14)</f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63">
        <f>SUM(R14:T14)</f>
        <v>0</v>
      </c>
      <c r="V14" s="96">
        <v>0</v>
      </c>
      <c r="W14" s="96">
        <v>0</v>
      </c>
      <c r="X14" s="96">
        <v>0</v>
      </c>
      <c r="Y14" s="63">
        <f>SUM(V14:X14)</f>
        <v>0</v>
      </c>
      <c r="Z14" s="96">
        <v>0</v>
      </c>
      <c r="AA14" s="97">
        <v>0</v>
      </c>
      <c r="AC14" s="95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7">
        <v>0</v>
      </c>
    </row>
    <row r="15" spans="1:38" ht="25" customHeight="1" thickBot="1">
      <c r="A15" s="19"/>
      <c r="B15" s="40" t="s">
        <v>29</v>
      </c>
      <c r="C15" s="25">
        <v>0</v>
      </c>
      <c r="D15" s="99">
        <v>0</v>
      </c>
      <c r="E15" s="99">
        <v>0</v>
      </c>
      <c r="F15" s="64">
        <f>SUM(C15:E15)</f>
        <v>0</v>
      </c>
      <c r="G15" s="99">
        <v>0</v>
      </c>
      <c r="H15" s="4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78">
        <f>SUM(K15:M15)</f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64">
        <f>SUM(R15:T15)</f>
        <v>0</v>
      </c>
      <c r="V15" s="99">
        <v>0</v>
      </c>
      <c r="W15" s="99">
        <v>0</v>
      </c>
      <c r="X15" s="99">
        <v>0</v>
      </c>
      <c r="Y15" s="64">
        <f>SUM(V15:X15)</f>
        <v>0</v>
      </c>
      <c r="Z15" s="99">
        <v>0</v>
      </c>
      <c r="AA15" s="100">
        <v>0</v>
      </c>
      <c r="AC15" s="98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100">
        <v>0</v>
      </c>
    </row>
    <row r="16" spans="1:38" ht="25" customHeight="1" thickBot="1">
      <c r="A16" s="13" t="s">
        <v>30</v>
      </c>
      <c r="B16" s="3" t="s">
        <v>11</v>
      </c>
      <c r="C16" s="26">
        <v>130883</v>
      </c>
      <c r="D16" s="102">
        <v>46936</v>
      </c>
      <c r="E16" s="102">
        <v>70</v>
      </c>
      <c r="F16" s="65">
        <f>SUM(C16:E16)</f>
        <v>177889</v>
      </c>
      <c r="G16" s="102">
        <v>65084</v>
      </c>
      <c r="H16" s="47"/>
      <c r="I16" s="102">
        <v>2765500.1090359995</v>
      </c>
      <c r="J16" s="102">
        <v>0</v>
      </c>
      <c r="K16" s="102">
        <v>2242460.7091359999</v>
      </c>
      <c r="L16" s="102">
        <v>514847.39989999996</v>
      </c>
      <c r="M16" s="102">
        <v>0</v>
      </c>
      <c r="N16" s="79">
        <f>SUM(K16:M16)</f>
        <v>2757308.109036</v>
      </c>
      <c r="O16" s="102">
        <v>0</v>
      </c>
      <c r="P16" s="102">
        <v>2310861.0930200433</v>
      </c>
      <c r="Q16" s="102">
        <v>2310861.0930200433</v>
      </c>
      <c r="R16" s="102">
        <v>190415.47000000003</v>
      </c>
      <c r="S16" s="102">
        <v>71309.17</v>
      </c>
      <c r="T16" s="102">
        <v>0</v>
      </c>
      <c r="U16" s="65">
        <f>SUM(R16:T16)</f>
        <v>261724.64</v>
      </c>
      <c r="V16" s="102">
        <v>0</v>
      </c>
      <c r="W16" s="102">
        <v>0</v>
      </c>
      <c r="X16" s="102">
        <v>0</v>
      </c>
      <c r="Y16" s="65">
        <f>SUM(V16:X16)</f>
        <v>0</v>
      </c>
      <c r="Z16" s="102">
        <v>634312.62</v>
      </c>
      <c r="AA16" s="103">
        <v>634312.62</v>
      </c>
      <c r="AC16" s="101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3">
        <v>0</v>
      </c>
    </row>
    <row r="17" spans="1:38" ht="25" customHeight="1" thickBot="1">
      <c r="A17" s="13" t="s">
        <v>31</v>
      </c>
      <c r="B17" s="3" t="s">
        <v>32</v>
      </c>
      <c r="C17" s="24">
        <f>SUM(C18:C19)</f>
        <v>155772</v>
      </c>
      <c r="D17" s="90">
        <f>SUM(D18:D19)</f>
        <v>5348</v>
      </c>
      <c r="E17" s="90">
        <f>SUM(E18:E19)</f>
        <v>2076</v>
      </c>
      <c r="F17" s="66">
        <f>SUM(F18:F19)</f>
        <v>163196</v>
      </c>
      <c r="G17" s="90">
        <f>SUM(G18:G19)</f>
        <v>99325</v>
      </c>
      <c r="H17" s="50"/>
      <c r="I17" s="90">
        <f t="shared" ref="I17:AA17" si="1">SUM(I18:I19)</f>
        <v>1151707.1075077499</v>
      </c>
      <c r="J17" s="90">
        <f t="shared" si="1"/>
        <v>55574.06</v>
      </c>
      <c r="K17" s="90">
        <f t="shared" si="1"/>
        <v>933771.92597400013</v>
      </c>
      <c r="L17" s="90">
        <f t="shared" si="1"/>
        <v>191804.12966374998</v>
      </c>
      <c r="M17" s="90">
        <f t="shared" si="1"/>
        <v>0</v>
      </c>
      <c r="N17" s="75">
        <f t="shared" si="1"/>
        <v>1125576.0556377501</v>
      </c>
      <c r="O17" s="90">
        <f t="shared" si="1"/>
        <v>55574.06</v>
      </c>
      <c r="P17" s="90">
        <f t="shared" si="1"/>
        <v>985088.06435458723</v>
      </c>
      <c r="Q17" s="90">
        <f t="shared" si="1"/>
        <v>928517.83587632631</v>
      </c>
      <c r="R17" s="90">
        <f t="shared" si="1"/>
        <v>29735.309999999994</v>
      </c>
      <c r="S17" s="90">
        <f t="shared" si="1"/>
        <v>0</v>
      </c>
      <c r="T17" s="90">
        <f t="shared" si="1"/>
        <v>0</v>
      </c>
      <c r="U17" s="66">
        <f t="shared" si="1"/>
        <v>29735.309999999994</v>
      </c>
      <c r="V17" s="90">
        <f t="shared" si="1"/>
        <v>0</v>
      </c>
      <c r="W17" s="90">
        <f t="shared" si="1"/>
        <v>0</v>
      </c>
      <c r="X17" s="90">
        <f t="shared" si="1"/>
        <v>0</v>
      </c>
      <c r="Y17" s="66">
        <f t="shared" si="1"/>
        <v>0</v>
      </c>
      <c r="Z17" s="90">
        <f t="shared" si="1"/>
        <v>186043.84999999998</v>
      </c>
      <c r="AA17" s="91">
        <f t="shared" si="1"/>
        <v>186043.84999999998</v>
      </c>
      <c r="AC17" s="89">
        <f t="shared" ref="AC17:AL17" si="2">SUM(AC18:AC19)</f>
        <v>0</v>
      </c>
      <c r="AD17" s="90">
        <f t="shared" si="2"/>
        <v>0</v>
      </c>
      <c r="AE17" s="90">
        <f t="shared" si="2"/>
        <v>0</v>
      </c>
      <c r="AF17" s="90">
        <f t="shared" si="2"/>
        <v>0</v>
      </c>
      <c r="AG17" s="90">
        <f t="shared" si="2"/>
        <v>0</v>
      </c>
      <c r="AH17" s="90">
        <f t="shared" si="2"/>
        <v>0</v>
      </c>
      <c r="AI17" s="90">
        <f t="shared" si="2"/>
        <v>0</v>
      </c>
      <c r="AJ17" s="90">
        <f t="shared" si="2"/>
        <v>0</v>
      </c>
      <c r="AK17" s="90">
        <f t="shared" si="2"/>
        <v>0</v>
      </c>
      <c r="AL17" s="91">
        <f t="shared" si="2"/>
        <v>0</v>
      </c>
    </row>
    <row r="18" spans="1:38" ht="25" customHeight="1">
      <c r="A18" s="17"/>
      <c r="B18" s="6" t="s">
        <v>33</v>
      </c>
      <c r="C18" s="27">
        <v>149949</v>
      </c>
      <c r="D18" s="105">
        <v>398</v>
      </c>
      <c r="E18" s="105">
        <v>2076</v>
      </c>
      <c r="F18" s="67">
        <f>SUM(C18:E18)</f>
        <v>152423</v>
      </c>
      <c r="G18" s="105">
        <v>87274</v>
      </c>
      <c r="H18" s="49"/>
      <c r="I18" s="105">
        <v>619872.85756000003</v>
      </c>
      <c r="J18" s="105">
        <v>55574.06</v>
      </c>
      <c r="K18" s="105">
        <v>610766.76756000007</v>
      </c>
      <c r="L18" s="105">
        <v>3075</v>
      </c>
      <c r="M18" s="105">
        <v>0</v>
      </c>
      <c r="N18" s="80">
        <f>SUM(K18:M18)</f>
        <v>613841.76756000007</v>
      </c>
      <c r="O18" s="105">
        <v>55574.06</v>
      </c>
      <c r="P18" s="105">
        <v>516690.48188323178</v>
      </c>
      <c r="Q18" s="105">
        <v>461116.42188323179</v>
      </c>
      <c r="R18" s="105">
        <v>26312.649999999994</v>
      </c>
      <c r="S18" s="105">
        <v>0</v>
      </c>
      <c r="T18" s="105">
        <v>0</v>
      </c>
      <c r="U18" s="67">
        <f>SUM(R18:T18)</f>
        <v>26312.649999999994</v>
      </c>
      <c r="V18" s="105">
        <v>0</v>
      </c>
      <c r="W18" s="105">
        <v>0</v>
      </c>
      <c r="X18" s="105">
        <v>0</v>
      </c>
      <c r="Y18" s="67">
        <f>SUM(V18:X18)</f>
        <v>0</v>
      </c>
      <c r="Z18" s="105">
        <v>182619.83</v>
      </c>
      <c r="AA18" s="106">
        <v>182619.83</v>
      </c>
      <c r="AC18" s="104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6">
        <v>0</v>
      </c>
    </row>
    <row r="19" spans="1:38" ht="25" customHeight="1" thickBot="1">
      <c r="A19" s="20"/>
      <c r="B19" s="41" t="s">
        <v>34</v>
      </c>
      <c r="C19" s="28">
        <v>5823</v>
      </c>
      <c r="D19" s="108">
        <v>4950</v>
      </c>
      <c r="E19" s="108">
        <v>0</v>
      </c>
      <c r="F19" s="68">
        <f>SUM(C19:E19)</f>
        <v>10773</v>
      </c>
      <c r="G19" s="108">
        <v>12051</v>
      </c>
      <c r="H19" s="48"/>
      <c r="I19" s="108">
        <v>531834.24994775001</v>
      </c>
      <c r="J19" s="108">
        <v>0</v>
      </c>
      <c r="K19" s="108">
        <v>323005.15841400006</v>
      </c>
      <c r="L19" s="108">
        <v>188729.12966374998</v>
      </c>
      <c r="M19" s="108">
        <v>0</v>
      </c>
      <c r="N19" s="81">
        <f>SUM(K19:M19)</f>
        <v>511734.28807775001</v>
      </c>
      <c r="O19" s="108">
        <v>0</v>
      </c>
      <c r="P19" s="108">
        <v>468397.58247135545</v>
      </c>
      <c r="Q19" s="108">
        <v>467401.41399309458</v>
      </c>
      <c r="R19" s="108">
        <v>3422.66</v>
      </c>
      <c r="S19" s="108">
        <v>0</v>
      </c>
      <c r="T19" s="108">
        <v>0</v>
      </c>
      <c r="U19" s="68">
        <f>SUM(R19:T19)</f>
        <v>3422.66</v>
      </c>
      <c r="V19" s="108">
        <v>0</v>
      </c>
      <c r="W19" s="108">
        <v>0</v>
      </c>
      <c r="X19" s="108">
        <v>0</v>
      </c>
      <c r="Y19" s="68">
        <f>SUM(V19:X19)</f>
        <v>0</v>
      </c>
      <c r="Z19" s="108">
        <v>3424.02</v>
      </c>
      <c r="AA19" s="109">
        <v>3424.02</v>
      </c>
      <c r="AC19" s="107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9">
        <v>0</v>
      </c>
    </row>
    <row r="20" spans="1:38" ht="25" customHeight="1" thickBot="1">
      <c r="A20" s="13" t="s">
        <v>35</v>
      </c>
      <c r="B20" s="3" t="s">
        <v>2</v>
      </c>
      <c r="C20" s="29">
        <v>88549</v>
      </c>
      <c r="D20" s="111">
        <v>24195</v>
      </c>
      <c r="E20" s="111">
        <v>74352</v>
      </c>
      <c r="F20" s="69">
        <f>SUM(C20:E20)</f>
        <v>187096</v>
      </c>
      <c r="G20" s="111">
        <v>172631</v>
      </c>
      <c r="H20" s="47"/>
      <c r="I20" s="111">
        <v>81673448.70040001</v>
      </c>
      <c r="J20" s="111">
        <v>64402317.944045357</v>
      </c>
      <c r="K20" s="111">
        <v>41080410.42369999</v>
      </c>
      <c r="L20" s="111">
        <v>14159660.1141</v>
      </c>
      <c r="M20" s="111">
        <v>23935253.400000002</v>
      </c>
      <c r="N20" s="82">
        <f>SUM(K20:M20)</f>
        <v>79175323.93779999</v>
      </c>
      <c r="O20" s="111">
        <v>64402317.944045357</v>
      </c>
      <c r="P20" s="111">
        <v>67276234.063777357</v>
      </c>
      <c r="Q20" s="111">
        <v>20331654.15323481</v>
      </c>
      <c r="R20" s="111">
        <v>29360949.649800006</v>
      </c>
      <c r="S20" s="111">
        <v>8906642.1894000005</v>
      </c>
      <c r="T20" s="111">
        <v>14698660.1208</v>
      </c>
      <c r="U20" s="69">
        <f>SUM(R20:T20)</f>
        <v>52966251.960000008</v>
      </c>
      <c r="V20" s="111">
        <v>20824477.925072618</v>
      </c>
      <c r="W20" s="111">
        <v>6317104.0402960563</v>
      </c>
      <c r="X20" s="111">
        <v>10425137.022631342</v>
      </c>
      <c r="Y20" s="69">
        <f>SUM(V20:X20)</f>
        <v>37566718.988000013</v>
      </c>
      <c r="Z20" s="111">
        <v>55123029.980000004</v>
      </c>
      <c r="AA20" s="112">
        <v>16269968.013999991</v>
      </c>
      <c r="AC20" s="110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2">
        <v>0</v>
      </c>
    </row>
    <row r="21" spans="1:38" ht="25" customHeight="1" thickBot="1">
      <c r="A21" s="13" t="s">
        <v>36</v>
      </c>
      <c r="B21" s="3" t="s">
        <v>37</v>
      </c>
      <c r="C21" s="24">
        <f t="shared" ref="C21:AA21" si="3">SUM(C22:C23)</f>
        <v>9593</v>
      </c>
      <c r="D21" s="90">
        <f t="shared" si="3"/>
        <v>8436</v>
      </c>
      <c r="E21" s="90">
        <f t="shared" si="3"/>
        <v>33</v>
      </c>
      <c r="F21" s="66">
        <f t="shared" si="3"/>
        <v>18062</v>
      </c>
      <c r="G21" s="90">
        <f t="shared" si="3"/>
        <v>19726</v>
      </c>
      <c r="H21" s="90">
        <f t="shared" si="3"/>
        <v>18062</v>
      </c>
      <c r="I21" s="90">
        <f t="shared" si="3"/>
        <v>17629631.888592899</v>
      </c>
      <c r="J21" s="90">
        <f t="shared" si="3"/>
        <v>382440.43544999999</v>
      </c>
      <c r="K21" s="90">
        <f t="shared" si="3"/>
        <v>8394376.7109739985</v>
      </c>
      <c r="L21" s="90">
        <f t="shared" si="3"/>
        <v>8164889.7133030398</v>
      </c>
      <c r="M21" s="90">
        <f t="shared" si="3"/>
        <v>11857.78</v>
      </c>
      <c r="N21" s="75">
        <f t="shared" si="3"/>
        <v>16571124.204277037</v>
      </c>
      <c r="O21" s="90">
        <f t="shared" si="3"/>
        <v>382260.39649299998</v>
      </c>
      <c r="P21" s="90">
        <f t="shared" si="3"/>
        <v>16018762.80356648</v>
      </c>
      <c r="Q21" s="90">
        <f t="shared" si="3"/>
        <v>15707916.957501138</v>
      </c>
      <c r="R21" s="90">
        <f t="shared" si="3"/>
        <v>7060254.7107435502</v>
      </c>
      <c r="S21" s="90">
        <f t="shared" si="3"/>
        <v>5896981.1492564511</v>
      </c>
      <c r="T21" s="90">
        <f t="shared" si="3"/>
        <v>1712</v>
      </c>
      <c r="U21" s="66">
        <f t="shared" si="3"/>
        <v>12958947.860000001</v>
      </c>
      <c r="V21" s="90">
        <f t="shared" si="3"/>
        <v>89109.713396902764</v>
      </c>
      <c r="W21" s="90">
        <f t="shared" si="3"/>
        <v>68745.476603097239</v>
      </c>
      <c r="X21" s="90">
        <f t="shared" si="3"/>
        <v>2.8421709430404007E-14</v>
      </c>
      <c r="Y21" s="66">
        <f t="shared" si="3"/>
        <v>157855.19</v>
      </c>
      <c r="Z21" s="90">
        <f t="shared" si="3"/>
        <v>12077196.283448001</v>
      </c>
      <c r="AA21" s="91">
        <f t="shared" si="3"/>
        <v>11919341.093448002</v>
      </c>
      <c r="AC21" s="89">
        <f t="shared" ref="AC21:AL21" si="4">SUM(AC22:AC23)</f>
        <v>0</v>
      </c>
      <c r="AD21" s="90">
        <f t="shared" si="4"/>
        <v>0</v>
      </c>
      <c r="AE21" s="90">
        <f t="shared" si="4"/>
        <v>0</v>
      </c>
      <c r="AF21" s="90">
        <f t="shared" si="4"/>
        <v>0</v>
      </c>
      <c r="AG21" s="90">
        <f t="shared" si="4"/>
        <v>0</v>
      </c>
      <c r="AH21" s="90">
        <f t="shared" si="4"/>
        <v>0</v>
      </c>
      <c r="AI21" s="90">
        <f t="shared" si="4"/>
        <v>0</v>
      </c>
      <c r="AJ21" s="90">
        <f t="shared" si="4"/>
        <v>0</v>
      </c>
      <c r="AK21" s="90">
        <f t="shared" si="4"/>
        <v>0</v>
      </c>
      <c r="AL21" s="91">
        <f t="shared" si="4"/>
        <v>0</v>
      </c>
    </row>
    <row r="22" spans="1:38" ht="25" customHeight="1">
      <c r="A22" s="21"/>
      <c r="B22" s="6" t="s">
        <v>38</v>
      </c>
      <c r="C22" s="125">
        <v>9593</v>
      </c>
      <c r="D22" s="93">
        <v>8436</v>
      </c>
      <c r="E22" s="93">
        <v>33</v>
      </c>
      <c r="F22" s="62">
        <f>SUM(C22:E22)</f>
        <v>18062</v>
      </c>
      <c r="G22" s="93">
        <v>19726</v>
      </c>
      <c r="H22" s="93">
        <v>18062</v>
      </c>
      <c r="I22" s="93">
        <v>17629631.888592899</v>
      </c>
      <c r="J22" s="93">
        <v>382440.43544999999</v>
      </c>
      <c r="K22" s="93">
        <v>8394376.7109739985</v>
      </c>
      <c r="L22" s="93">
        <v>8164889.7133030398</v>
      </c>
      <c r="M22" s="93">
        <v>11857.78</v>
      </c>
      <c r="N22" s="76">
        <f>SUM(K22:M22)</f>
        <v>16571124.204277037</v>
      </c>
      <c r="O22" s="93">
        <v>382260.39649299998</v>
      </c>
      <c r="P22" s="93">
        <v>16018762.80356648</v>
      </c>
      <c r="Q22" s="93">
        <v>15707916.957501138</v>
      </c>
      <c r="R22" s="93">
        <v>7060254.7107435502</v>
      </c>
      <c r="S22" s="93">
        <v>5896981.1492564511</v>
      </c>
      <c r="T22" s="93">
        <v>1712</v>
      </c>
      <c r="U22" s="62">
        <f>SUM(R22:T22)</f>
        <v>12958947.860000001</v>
      </c>
      <c r="V22" s="93">
        <v>89109.713396902764</v>
      </c>
      <c r="W22" s="93">
        <v>68745.476603097239</v>
      </c>
      <c r="X22" s="93">
        <v>2.8421709430404007E-14</v>
      </c>
      <c r="Y22" s="62">
        <f>SUM(V22:X22)</f>
        <v>157855.19</v>
      </c>
      <c r="Z22" s="93">
        <v>12077196.283448001</v>
      </c>
      <c r="AA22" s="94">
        <v>11919341.093448002</v>
      </c>
      <c r="AC22" s="92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</row>
    <row r="23" spans="1:38" ht="25" customHeight="1" thickBot="1">
      <c r="A23" s="19"/>
      <c r="B23" s="42" t="s">
        <v>39</v>
      </c>
      <c r="C23" s="30">
        <v>0</v>
      </c>
      <c r="D23" s="135">
        <v>0</v>
      </c>
      <c r="E23" s="135">
        <v>0</v>
      </c>
      <c r="F23" s="59">
        <f>SUM(C23:E23)</f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56">
        <f>SUM(K23:M23)</f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59">
        <f>SUM(R23:T23)</f>
        <v>0</v>
      </c>
      <c r="V23" s="135">
        <v>0</v>
      </c>
      <c r="W23" s="135">
        <v>0</v>
      </c>
      <c r="X23" s="135">
        <v>0</v>
      </c>
      <c r="Y23" s="59">
        <f>SUM(V23:X23)</f>
        <v>0</v>
      </c>
      <c r="Z23" s="135">
        <v>0</v>
      </c>
      <c r="AA23" s="136">
        <v>0</v>
      </c>
      <c r="AC23" s="134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6">
        <v>0</v>
      </c>
    </row>
    <row r="24" spans="1:38" ht="25" customHeight="1" thickBot="1">
      <c r="A24" s="13" t="s">
        <v>40</v>
      </c>
      <c r="B24" s="3" t="s">
        <v>41</v>
      </c>
      <c r="C24" s="31">
        <f t="shared" ref="C24:AA24" si="5">SUM(C25:C27)</f>
        <v>16190</v>
      </c>
      <c r="D24" s="114">
        <f t="shared" si="5"/>
        <v>663775</v>
      </c>
      <c r="E24" s="114">
        <f t="shared" si="5"/>
        <v>1</v>
      </c>
      <c r="F24" s="70">
        <f t="shared" si="5"/>
        <v>679966</v>
      </c>
      <c r="G24" s="114">
        <f t="shared" si="5"/>
        <v>98874</v>
      </c>
      <c r="H24" s="114">
        <f t="shared" si="5"/>
        <v>679870</v>
      </c>
      <c r="I24" s="114">
        <f t="shared" si="5"/>
        <v>4678826.6852727784</v>
      </c>
      <c r="J24" s="114">
        <f t="shared" si="5"/>
        <v>252672.43519918009</v>
      </c>
      <c r="K24" s="114">
        <f t="shared" si="5"/>
        <v>1534454.1961137764</v>
      </c>
      <c r="L24" s="114">
        <f t="shared" si="5"/>
        <v>2975442.7749832235</v>
      </c>
      <c r="M24" s="114">
        <f t="shared" si="5"/>
        <v>0.01</v>
      </c>
      <c r="N24" s="15">
        <f t="shared" si="5"/>
        <v>4509896.9810969997</v>
      </c>
      <c r="O24" s="114">
        <f t="shared" si="5"/>
        <v>252672.43519918009</v>
      </c>
      <c r="P24" s="114">
        <f t="shared" si="5"/>
        <v>4213342.5458762646</v>
      </c>
      <c r="Q24" s="114">
        <f t="shared" si="5"/>
        <v>4051036.0773433177</v>
      </c>
      <c r="R24" s="114">
        <f t="shared" si="5"/>
        <v>1741953.5357546594</v>
      </c>
      <c r="S24" s="114">
        <f t="shared" si="5"/>
        <v>1054953.86424534</v>
      </c>
      <c r="T24" s="114">
        <f t="shared" si="5"/>
        <v>9100</v>
      </c>
      <c r="U24" s="70">
        <f t="shared" si="5"/>
        <v>2806007.3999999994</v>
      </c>
      <c r="V24" s="114">
        <f t="shared" si="5"/>
        <v>256145.63</v>
      </c>
      <c r="W24" s="114">
        <f t="shared" si="5"/>
        <v>0</v>
      </c>
      <c r="X24" s="114">
        <f t="shared" si="5"/>
        <v>0</v>
      </c>
      <c r="Y24" s="70">
        <f t="shared" si="5"/>
        <v>256145.63</v>
      </c>
      <c r="Z24" s="114">
        <f t="shared" si="5"/>
        <v>2692480.1730047776</v>
      </c>
      <c r="AA24" s="115">
        <f t="shared" si="5"/>
        <v>2537605.8630047776</v>
      </c>
      <c r="AC24" s="113">
        <f t="shared" ref="AC24:AL24" si="6">SUM(AC25:AC27)</f>
        <v>0</v>
      </c>
      <c r="AD24" s="114">
        <f t="shared" si="6"/>
        <v>0</v>
      </c>
      <c r="AE24" s="114">
        <f t="shared" si="6"/>
        <v>0</v>
      </c>
      <c r="AF24" s="114">
        <f t="shared" si="6"/>
        <v>0</v>
      </c>
      <c r="AG24" s="114">
        <f t="shared" si="6"/>
        <v>0</v>
      </c>
      <c r="AH24" s="114">
        <f t="shared" si="6"/>
        <v>0</v>
      </c>
      <c r="AI24" s="114">
        <f t="shared" si="6"/>
        <v>0</v>
      </c>
      <c r="AJ24" s="114">
        <f t="shared" si="6"/>
        <v>0</v>
      </c>
      <c r="AK24" s="114">
        <f t="shared" si="6"/>
        <v>0</v>
      </c>
      <c r="AL24" s="115">
        <f t="shared" si="6"/>
        <v>0</v>
      </c>
    </row>
    <row r="25" spans="1:38" ht="25" customHeight="1">
      <c r="A25" s="17"/>
      <c r="B25" s="6" t="s">
        <v>42</v>
      </c>
      <c r="C25" s="125">
        <v>7192</v>
      </c>
      <c r="D25" s="93">
        <v>652363</v>
      </c>
      <c r="E25" s="93">
        <v>0</v>
      </c>
      <c r="F25" s="62">
        <f>SUM(C25:E25)</f>
        <v>659555</v>
      </c>
      <c r="G25" s="93">
        <v>76752</v>
      </c>
      <c r="H25" s="93">
        <v>659555</v>
      </c>
      <c r="I25" s="93">
        <v>1672893.7777777791</v>
      </c>
      <c r="J25" s="93">
        <v>0</v>
      </c>
      <c r="K25" s="93">
        <v>56859.787777776364</v>
      </c>
      <c r="L25" s="93">
        <v>1616033.2222222236</v>
      </c>
      <c r="M25" s="93">
        <v>0</v>
      </c>
      <c r="N25" s="76">
        <f>SUM(K25:M25)</f>
        <v>1672893.01</v>
      </c>
      <c r="O25" s="93">
        <v>0</v>
      </c>
      <c r="P25" s="93">
        <v>1586045.7827386365</v>
      </c>
      <c r="Q25" s="93">
        <v>1586045.7827386365</v>
      </c>
      <c r="R25" s="93">
        <v>6986.8974836600246</v>
      </c>
      <c r="S25" s="93">
        <v>155181.22251633997</v>
      </c>
      <c r="T25" s="93">
        <v>0</v>
      </c>
      <c r="U25" s="62">
        <f>SUM(R25:T25)</f>
        <v>162168.12</v>
      </c>
      <c r="V25" s="93">
        <v>0</v>
      </c>
      <c r="W25" s="93">
        <v>0</v>
      </c>
      <c r="X25" s="93">
        <v>0</v>
      </c>
      <c r="Y25" s="62">
        <f>SUM(V25:X25)</f>
        <v>0</v>
      </c>
      <c r="Z25" s="93">
        <v>223039.77777777778</v>
      </c>
      <c r="AA25" s="94">
        <v>223039.77777777778</v>
      </c>
      <c r="AC25" s="92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4">
        <v>0</v>
      </c>
    </row>
    <row r="26" spans="1:38" ht="25" customHeight="1">
      <c r="A26" s="18"/>
      <c r="B26" s="7" t="s">
        <v>3</v>
      </c>
      <c r="C26" s="32">
        <v>8902</v>
      </c>
      <c r="D26" s="129">
        <v>11412</v>
      </c>
      <c r="E26" s="129">
        <v>1</v>
      </c>
      <c r="F26" s="60">
        <f>SUM(C26:E26)</f>
        <v>20315</v>
      </c>
      <c r="G26" s="129">
        <v>22010</v>
      </c>
      <c r="H26" s="129">
        <v>20315</v>
      </c>
      <c r="I26" s="129">
        <v>2594019.9722299995</v>
      </c>
      <c r="J26" s="129">
        <v>1515.9</v>
      </c>
      <c r="K26" s="129">
        <v>1080220.4437150001</v>
      </c>
      <c r="L26" s="129">
        <v>1359409.5527609999</v>
      </c>
      <c r="M26" s="129">
        <v>0.01</v>
      </c>
      <c r="N26" s="57">
        <f>SUM(K26:M26)</f>
        <v>2439630.006476</v>
      </c>
      <c r="O26" s="129">
        <v>1515.9</v>
      </c>
      <c r="P26" s="129">
        <v>2277116.3456992297</v>
      </c>
      <c r="Q26" s="129">
        <v>2274916.2475506393</v>
      </c>
      <c r="R26" s="129">
        <v>1253405.6282709995</v>
      </c>
      <c r="S26" s="129">
        <v>899772.64172900002</v>
      </c>
      <c r="T26" s="129">
        <v>9100</v>
      </c>
      <c r="U26" s="60">
        <f>SUM(R26:T26)</f>
        <v>2162278.2699999996</v>
      </c>
      <c r="V26" s="129">
        <v>0</v>
      </c>
      <c r="W26" s="129">
        <v>0</v>
      </c>
      <c r="X26" s="129">
        <v>0</v>
      </c>
      <c r="Y26" s="60">
        <f>SUM(V26:X26)</f>
        <v>0</v>
      </c>
      <c r="Z26" s="129">
        <v>2214095.0352269998</v>
      </c>
      <c r="AA26" s="130">
        <v>2214095.0652269996</v>
      </c>
      <c r="AC26" s="128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  <c r="AL26" s="130">
        <v>0</v>
      </c>
    </row>
    <row r="27" spans="1:38" ht="25" customHeight="1" thickBot="1">
      <c r="A27" s="20"/>
      <c r="B27" s="42" t="s">
        <v>43</v>
      </c>
      <c r="C27" s="33">
        <v>96</v>
      </c>
      <c r="D27" s="119">
        <v>0</v>
      </c>
      <c r="E27" s="119">
        <v>0</v>
      </c>
      <c r="F27" s="71">
        <f>SUM(C27:E27)</f>
        <v>96</v>
      </c>
      <c r="G27" s="119">
        <v>112</v>
      </c>
      <c r="H27" s="48"/>
      <c r="I27" s="119">
        <v>411912.93526500004</v>
      </c>
      <c r="J27" s="119">
        <v>251156.5351991801</v>
      </c>
      <c r="K27" s="119">
        <v>397373.96462099999</v>
      </c>
      <c r="L27" s="119">
        <v>0</v>
      </c>
      <c r="M27" s="119">
        <v>0</v>
      </c>
      <c r="N27" s="83">
        <f>SUM(K27:M27)</f>
        <v>397373.96462099999</v>
      </c>
      <c r="O27" s="119">
        <v>251156.5351991801</v>
      </c>
      <c r="P27" s="119">
        <v>350180.417438398</v>
      </c>
      <c r="Q27" s="119">
        <v>190074.04705404222</v>
      </c>
      <c r="R27" s="119">
        <v>481561.00999999995</v>
      </c>
      <c r="S27" s="119">
        <v>0</v>
      </c>
      <c r="T27" s="119">
        <v>0</v>
      </c>
      <c r="U27" s="71">
        <f>SUM(R27:T27)</f>
        <v>481561.00999999995</v>
      </c>
      <c r="V27" s="119">
        <v>256145.63</v>
      </c>
      <c r="W27" s="119">
        <v>0</v>
      </c>
      <c r="X27" s="119">
        <v>0</v>
      </c>
      <c r="Y27" s="71">
        <f>SUM(V27:X27)</f>
        <v>256145.63</v>
      </c>
      <c r="Z27" s="119">
        <v>255345.36</v>
      </c>
      <c r="AA27" s="120">
        <v>100471.01999999999</v>
      </c>
      <c r="AC27" s="124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20">
        <v>0</v>
      </c>
    </row>
    <row r="28" spans="1:38" ht="25" customHeight="1" thickBot="1">
      <c r="A28" s="13" t="s">
        <v>44</v>
      </c>
      <c r="B28" s="3" t="s">
        <v>4</v>
      </c>
      <c r="C28" s="29">
        <v>1</v>
      </c>
      <c r="D28" s="111">
        <v>0</v>
      </c>
      <c r="E28" s="111">
        <v>0</v>
      </c>
      <c r="F28" s="69">
        <f>SUM(C28:E28)</f>
        <v>1</v>
      </c>
      <c r="G28" s="111">
        <v>1</v>
      </c>
      <c r="H28" s="51"/>
      <c r="I28" s="111">
        <v>40233.902580000002</v>
      </c>
      <c r="J28" s="111">
        <v>21645.809412072002</v>
      </c>
      <c r="K28" s="111">
        <v>40233.902580000002</v>
      </c>
      <c r="L28" s="111">
        <v>0</v>
      </c>
      <c r="M28" s="111">
        <v>0</v>
      </c>
      <c r="N28" s="82">
        <f>SUM(K28:M28)</f>
        <v>40233.902580000002</v>
      </c>
      <c r="O28" s="111">
        <v>21645.809412072002</v>
      </c>
      <c r="P28" s="111">
        <v>29141.413340604395</v>
      </c>
      <c r="Q28" s="111">
        <v>15483.16747657781</v>
      </c>
      <c r="R28" s="111">
        <v>0</v>
      </c>
      <c r="S28" s="111">
        <v>0</v>
      </c>
      <c r="T28" s="111">
        <v>0</v>
      </c>
      <c r="U28" s="69">
        <f>SUM(R28:T28)</f>
        <v>0</v>
      </c>
      <c r="V28" s="111">
        <v>0</v>
      </c>
      <c r="W28" s="111">
        <v>0</v>
      </c>
      <c r="X28" s="111">
        <v>0</v>
      </c>
      <c r="Y28" s="69">
        <f>SUM(V28:X28)</f>
        <v>0</v>
      </c>
      <c r="Z28" s="111">
        <v>0</v>
      </c>
      <c r="AA28" s="112">
        <v>0</v>
      </c>
      <c r="AC28" s="110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2">
        <v>0</v>
      </c>
    </row>
    <row r="29" spans="1:38" ht="25" customHeight="1" thickBot="1">
      <c r="A29" s="22" t="s">
        <v>45</v>
      </c>
      <c r="B29" s="43" t="s">
        <v>12</v>
      </c>
      <c r="C29" s="34">
        <v>0</v>
      </c>
      <c r="D29" s="14">
        <v>0</v>
      </c>
      <c r="E29" s="14">
        <v>0</v>
      </c>
      <c r="F29" s="72">
        <f>SUM(C29:E29)</f>
        <v>0</v>
      </c>
      <c r="G29" s="14">
        <v>0</v>
      </c>
      <c r="H29" s="52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84">
        <f>SUM(K29:M29)</f>
        <v>0</v>
      </c>
      <c r="O29" s="14">
        <v>0</v>
      </c>
      <c r="P29" s="14">
        <v>0</v>
      </c>
      <c r="Q29" s="14">
        <v>-2.3395700598003444E-3</v>
      </c>
      <c r="R29" s="14">
        <v>0</v>
      </c>
      <c r="S29" s="14">
        <v>0</v>
      </c>
      <c r="T29" s="14">
        <v>0</v>
      </c>
      <c r="U29" s="72">
        <f>SUM(R29:T29)</f>
        <v>0</v>
      </c>
      <c r="V29" s="14">
        <v>0</v>
      </c>
      <c r="W29" s="14">
        <v>0</v>
      </c>
      <c r="X29" s="14">
        <v>0</v>
      </c>
      <c r="Y29" s="72">
        <f>SUM(V29:X29)</f>
        <v>0</v>
      </c>
      <c r="Z29" s="14">
        <v>0</v>
      </c>
      <c r="AA29" s="23">
        <v>0</v>
      </c>
      <c r="AC29" s="5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23">
        <v>0</v>
      </c>
    </row>
    <row r="30" spans="1:38" ht="24.5" thickBot="1">
      <c r="A30" s="13" t="s">
        <v>46</v>
      </c>
      <c r="B30" s="3" t="s">
        <v>47</v>
      </c>
      <c r="C30" s="31">
        <f>SUM(C31:C32)</f>
        <v>0</v>
      </c>
      <c r="D30" s="114">
        <f>SUM(D31:D32)</f>
        <v>0</v>
      </c>
      <c r="E30" s="114">
        <f>SUM(E31:E32)</f>
        <v>0</v>
      </c>
      <c r="F30" s="70">
        <f>SUM(F31:F32)</f>
        <v>0</v>
      </c>
      <c r="G30" s="114">
        <f>SUM(G31:G32)</f>
        <v>0</v>
      </c>
      <c r="H30" s="47"/>
      <c r="I30" s="114">
        <f t="shared" ref="I30:AA30" si="7">SUM(I31:I32)</f>
        <v>0</v>
      </c>
      <c r="J30" s="114">
        <f t="shared" si="7"/>
        <v>0</v>
      </c>
      <c r="K30" s="114">
        <f t="shared" si="7"/>
        <v>0</v>
      </c>
      <c r="L30" s="114">
        <f t="shared" si="7"/>
        <v>0</v>
      </c>
      <c r="M30" s="114">
        <f t="shared" si="7"/>
        <v>0</v>
      </c>
      <c r="N30" s="15">
        <f t="shared" si="7"/>
        <v>0</v>
      </c>
      <c r="O30" s="114">
        <f t="shared" si="7"/>
        <v>0</v>
      </c>
      <c r="P30" s="114">
        <f t="shared" si="7"/>
        <v>0</v>
      </c>
      <c r="Q30" s="114">
        <f t="shared" si="7"/>
        <v>0</v>
      </c>
      <c r="R30" s="114">
        <f t="shared" si="7"/>
        <v>0</v>
      </c>
      <c r="S30" s="114">
        <f t="shared" si="7"/>
        <v>0</v>
      </c>
      <c r="T30" s="114">
        <f t="shared" si="7"/>
        <v>0</v>
      </c>
      <c r="U30" s="70">
        <f t="shared" si="7"/>
        <v>0</v>
      </c>
      <c r="V30" s="114">
        <f t="shared" si="7"/>
        <v>0</v>
      </c>
      <c r="W30" s="114">
        <f t="shared" si="7"/>
        <v>0</v>
      </c>
      <c r="X30" s="114">
        <f t="shared" si="7"/>
        <v>0</v>
      </c>
      <c r="Y30" s="70">
        <f t="shared" si="7"/>
        <v>0</v>
      </c>
      <c r="Z30" s="114">
        <f t="shared" si="7"/>
        <v>0</v>
      </c>
      <c r="AA30" s="115">
        <f t="shared" si="7"/>
        <v>0</v>
      </c>
      <c r="AC30" s="113">
        <f t="shared" ref="AC30:AL30" si="8">SUM(AC31:AC32)</f>
        <v>0</v>
      </c>
      <c r="AD30" s="114">
        <f t="shared" si="8"/>
        <v>0</v>
      </c>
      <c r="AE30" s="114">
        <f t="shared" si="8"/>
        <v>0</v>
      </c>
      <c r="AF30" s="114">
        <f t="shared" si="8"/>
        <v>0</v>
      </c>
      <c r="AG30" s="114">
        <f t="shared" si="8"/>
        <v>0</v>
      </c>
      <c r="AH30" s="114">
        <f t="shared" si="8"/>
        <v>0</v>
      </c>
      <c r="AI30" s="114">
        <f t="shared" si="8"/>
        <v>0</v>
      </c>
      <c r="AJ30" s="114">
        <f t="shared" si="8"/>
        <v>0</v>
      </c>
      <c r="AK30" s="114">
        <f t="shared" si="8"/>
        <v>0</v>
      </c>
      <c r="AL30" s="115">
        <f t="shared" si="8"/>
        <v>0</v>
      </c>
    </row>
    <row r="31" spans="1:38" ht="14.5">
      <c r="A31" s="21"/>
      <c r="B31" s="6" t="s">
        <v>48</v>
      </c>
      <c r="C31" s="35">
        <v>0</v>
      </c>
      <c r="D31" s="132">
        <v>0</v>
      </c>
      <c r="E31" s="132">
        <v>0</v>
      </c>
      <c r="F31" s="61">
        <f>SUM(C31:E31)</f>
        <v>0</v>
      </c>
      <c r="G31" s="132">
        <v>0</v>
      </c>
      <c r="H31" s="46"/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58">
        <f>SUM(K31:M31)</f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61">
        <f>SUM(R31:T31)</f>
        <v>0</v>
      </c>
      <c r="V31" s="132">
        <v>0</v>
      </c>
      <c r="W31" s="132">
        <v>0</v>
      </c>
      <c r="X31" s="132">
        <v>0</v>
      </c>
      <c r="Y31" s="61">
        <f>SUM(V31:X31)</f>
        <v>0</v>
      </c>
      <c r="Z31" s="132">
        <v>0</v>
      </c>
      <c r="AA31" s="133">
        <v>0</v>
      </c>
      <c r="AC31" s="131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3">
        <v>0</v>
      </c>
    </row>
    <row r="32" spans="1:38" ht="41" thickBot="1">
      <c r="A32" s="19"/>
      <c r="B32" s="42" t="s">
        <v>49</v>
      </c>
      <c r="C32" s="30">
        <v>0</v>
      </c>
      <c r="D32" s="135">
        <v>0</v>
      </c>
      <c r="E32" s="135">
        <v>0</v>
      </c>
      <c r="F32" s="59">
        <f>SUM(C32:E32)</f>
        <v>0</v>
      </c>
      <c r="G32" s="135">
        <v>0</v>
      </c>
      <c r="H32" s="127"/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56">
        <f>SUM(K32:M32)</f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59">
        <f>SUM(R32:T32)</f>
        <v>0</v>
      </c>
      <c r="V32" s="135">
        <v>0</v>
      </c>
      <c r="W32" s="135">
        <v>0</v>
      </c>
      <c r="X32" s="135">
        <v>0</v>
      </c>
      <c r="Y32" s="59">
        <f>SUM(V32:X32)</f>
        <v>0</v>
      </c>
      <c r="Z32" s="135">
        <v>0</v>
      </c>
      <c r="AA32" s="136">
        <v>0</v>
      </c>
      <c r="AC32" s="134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0</v>
      </c>
      <c r="AL32" s="136">
        <v>0</v>
      </c>
    </row>
    <row r="33" spans="1:38" ht="24.5" thickBot="1">
      <c r="A33" s="13" t="s">
        <v>50</v>
      </c>
      <c r="B33" s="3" t="s">
        <v>13</v>
      </c>
      <c r="C33" s="29">
        <v>3</v>
      </c>
      <c r="D33" s="111">
        <v>0</v>
      </c>
      <c r="E33" s="111">
        <v>0</v>
      </c>
      <c r="F33" s="69">
        <f>SUM(C33:E33)</f>
        <v>3</v>
      </c>
      <c r="G33" s="111">
        <v>4</v>
      </c>
      <c r="H33" s="111">
        <v>3</v>
      </c>
      <c r="I33" s="111">
        <v>204442.50992600003</v>
      </c>
      <c r="J33" s="111">
        <v>147763.69298561951</v>
      </c>
      <c r="K33" s="111">
        <v>204442.509926</v>
      </c>
      <c r="L33" s="111">
        <v>0</v>
      </c>
      <c r="M33" s="111">
        <v>0</v>
      </c>
      <c r="N33" s="82">
        <f>SUM(K33:M33)</f>
        <v>204442.509926</v>
      </c>
      <c r="O33" s="111">
        <v>147763.69298561951</v>
      </c>
      <c r="P33" s="111">
        <v>223102.25434033322</v>
      </c>
      <c r="Q33" s="111">
        <v>104842.60309905795</v>
      </c>
      <c r="R33" s="111">
        <v>0</v>
      </c>
      <c r="S33" s="111">
        <v>0</v>
      </c>
      <c r="T33" s="111">
        <v>0</v>
      </c>
      <c r="U33" s="69">
        <f>SUM(R33:T33)</f>
        <v>0</v>
      </c>
      <c r="V33" s="111">
        <v>0</v>
      </c>
      <c r="W33" s="111">
        <v>0</v>
      </c>
      <c r="X33" s="111">
        <v>0</v>
      </c>
      <c r="Y33" s="69">
        <f>SUM(V33:X33)</f>
        <v>0</v>
      </c>
      <c r="Z33" s="111">
        <v>0</v>
      </c>
      <c r="AA33" s="112">
        <v>0</v>
      </c>
      <c r="AC33" s="110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2">
        <v>0</v>
      </c>
    </row>
    <row r="34" spans="1:38" ht="24.5" thickBot="1">
      <c r="A34" s="13" t="s">
        <v>51</v>
      </c>
      <c r="B34" s="3" t="s">
        <v>14</v>
      </c>
      <c r="C34" s="31">
        <f>SUM(C35:C36)</f>
        <v>0</v>
      </c>
      <c r="D34" s="114">
        <f>SUM(D35:D36)</f>
        <v>0</v>
      </c>
      <c r="E34" s="114">
        <f>SUM(E35:E36)</f>
        <v>0</v>
      </c>
      <c r="F34" s="70">
        <f>SUM(F35:F36)</f>
        <v>0</v>
      </c>
      <c r="G34" s="114">
        <f>SUM(G35:G36)</f>
        <v>0</v>
      </c>
      <c r="H34" s="48"/>
      <c r="I34" s="114">
        <f t="shared" ref="I34:AA34" si="9">SUM(I35:I36)</f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5">
        <f t="shared" si="9"/>
        <v>0</v>
      </c>
      <c r="O34" s="114">
        <f t="shared" si="9"/>
        <v>0</v>
      </c>
      <c r="P34" s="114">
        <f t="shared" si="9"/>
        <v>0</v>
      </c>
      <c r="Q34" s="114">
        <f t="shared" si="9"/>
        <v>0</v>
      </c>
      <c r="R34" s="114">
        <f t="shared" si="9"/>
        <v>0</v>
      </c>
      <c r="S34" s="114">
        <f t="shared" si="9"/>
        <v>0</v>
      </c>
      <c r="T34" s="114">
        <f t="shared" si="9"/>
        <v>0</v>
      </c>
      <c r="U34" s="70">
        <f t="shared" si="9"/>
        <v>0</v>
      </c>
      <c r="V34" s="114">
        <f t="shared" si="9"/>
        <v>0</v>
      </c>
      <c r="W34" s="114">
        <f t="shared" si="9"/>
        <v>0</v>
      </c>
      <c r="X34" s="114">
        <f t="shared" si="9"/>
        <v>0</v>
      </c>
      <c r="Y34" s="70">
        <f t="shared" si="9"/>
        <v>0</v>
      </c>
      <c r="Z34" s="114">
        <f t="shared" si="9"/>
        <v>0</v>
      </c>
      <c r="AA34" s="115">
        <f t="shared" si="9"/>
        <v>0</v>
      </c>
      <c r="AC34" s="113">
        <f t="shared" ref="AC34:AL34" si="10">SUM(AC35:AC36)</f>
        <v>0</v>
      </c>
      <c r="AD34" s="114">
        <f t="shared" si="10"/>
        <v>0</v>
      </c>
      <c r="AE34" s="114">
        <f t="shared" si="10"/>
        <v>0</v>
      </c>
      <c r="AF34" s="114">
        <f t="shared" si="10"/>
        <v>0</v>
      </c>
      <c r="AG34" s="114">
        <f t="shared" si="10"/>
        <v>0</v>
      </c>
      <c r="AH34" s="114">
        <f t="shared" si="10"/>
        <v>0</v>
      </c>
      <c r="AI34" s="114">
        <f t="shared" si="10"/>
        <v>0</v>
      </c>
      <c r="AJ34" s="114">
        <f t="shared" si="10"/>
        <v>0</v>
      </c>
      <c r="AK34" s="114">
        <f t="shared" si="10"/>
        <v>0</v>
      </c>
      <c r="AL34" s="115">
        <f t="shared" si="10"/>
        <v>0</v>
      </c>
    </row>
    <row r="35" spans="1:38" ht="14.5">
      <c r="A35" s="21"/>
      <c r="B35" s="8" t="s">
        <v>52</v>
      </c>
      <c r="C35" s="27">
        <v>0</v>
      </c>
      <c r="D35" s="105">
        <v>0</v>
      </c>
      <c r="E35" s="105">
        <v>0</v>
      </c>
      <c r="F35" s="67">
        <f>SUM(C35:E35)</f>
        <v>0</v>
      </c>
      <c r="G35" s="105">
        <v>0</v>
      </c>
      <c r="H35" s="49"/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80">
        <f>SUM(K35:M35)</f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67">
        <f>SUM(R35:T35)</f>
        <v>0</v>
      </c>
      <c r="V35" s="105">
        <v>0</v>
      </c>
      <c r="W35" s="105">
        <v>0</v>
      </c>
      <c r="X35" s="105">
        <v>0</v>
      </c>
      <c r="Y35" s="67">
        <f>SUM(V35:X35)</f>
        <v>0</v>
      </c>
      <c r="Z35" s="105">
        <v>0</v>
      </c>
      <c r="AA35" s="106">
        <v>0</v>
      </c>
      <c r="AC35" s="104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6">
        <v>0</v>
      </c>
    </row>
    <row r="36" spans="1:38" ht="41" thickBot="1">
      <c r="A36" s="19"/>
      <c r="B36" s="42" t="s">
        <v>53</v>
      </c>
      <c r="C36" s="30">
        <v>0</v>
      </c>
      <c r="D36" s="135">
        <v>0</v>
      </c>
      <c r="E36" s="135">
        <v>0</v>
      </c>
      <c r="F36" s="59">
        <f>SUM(C36:E36)</f>
        <v>0</v>
      </c>
      <c r="G36" s="135">
        <v>0</v>
      </c>
      <c r="H36" s="53"/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56">
        <f>SUM(K36:M36)</f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59">
        <f>SUM(R36:T36)</f>
        <v>0</v>
      </c>
      <c r="V36" s="135">
        <v>0</v>
      </c>
      <c r="W36" s="135">
        <v>0</v>
      </c>
      <c r="X36" s="135">
        <v>0</v>
      </c>
      <c r="Y36" s="59">
        <f>SUM(V36:X36)</f>
        <v>0</v>
      </c>
      <c r="Z36" s="135">
        <v>0</v>
      </c>
      <c r="AA36" s="136">
        <v>0</v>
      </c>
      <c r="AC36" s="134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6">
        <v>0</v>
      </c>
    </row>
    <row r="37" spans="1:38" ht="15" thickBot="1">
      <c r="A37" s="13" t="s">
        <v>54</v>
      </c>
      <c r="B37" s="3" t="s">
        <v>5</v>
      </c>
      <c r="C37" s="36">
        <v>4036</v>
      </c>
      <c r="D37" s="117">
        <v>193</v>
      </c>
      <c r="E37" s="117">
        <v>0</v>
      </c>
      <c r="F37" s="73">
        <f>SUM(C37:E37)</f>
        <v>4229</v>
      </c>
      <c r="G37" s="117">
        <v>1349</v>
      </c>
      <c r="H37" s="50"/>
      <c r="I37" s="117">
        <v>1486753.9925900002</v>
      </c>
      <c r="J37" s="117">
        <v>1190426.6738626433</v>
      </c>
      <c r="K37" s="117">
        <v>1430190.9761949999</v>
      </c>
      <c r="L37" s="117">
        <v>56525.476794999995</v>
      </c>
      <c r="M37" s="117">
        <v>0</v>
      </c>
      <c r="N37" s="85">
        <f>SUM(K37:M37)</f>
        <v>1486716.4529899999</v>
      </c>
      <c r="O37" s="117">
        <v>1190426.6738626433</v>
      </c>
      <c r="P37" s="117">
        <v>1368994.4981374065</v>
      </c>
      <c r="Q37" s="117">
        <v>327073.66050882405</v>
      </c>
      <c r="R37" s="117">
        <v>305432.13999999996</v>
      </c>
      <c r="S37" s="117">
        <v>0</v>
      </c>
      <c r="T37" s="117">
        <v>0</v>
      </c>
      <c r="U37" s="73">
        <f>SUM(R37:T37)</f>
        <v>305432.13999999996</v>
      </c>
      <c r="V37" s="117">
        <v>220751.28000000017</v>
      </c>
      <c r="W37" s="117">
        <v>0</v>
      </c>
      <c r="X37" s="117">
        <v>0</v>
      </c>
      <c r="Y37" s="73">
        <f>SUM(V37:X37)</f>
        <v>220751.28000000017</v>
      </c>
      <c r="Z37" s="117">
        <v>162172.20999999996</v>
      </c>
      <c r="AA37" s="118">
        <v>29794.79999999977</v>
      </c>
      <c r="AC37" s="116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8">
        <v>0</v>
      </c>
    </row>
    <row r="38" spans="1:38" ht="24.5" thickBot="1">
      <c r="A38" s="13" t="s">
        <v>55</v>
      </c>
      <c r="B38" s="3" t="s">
        <v>56</v>
      </c>
      <c r="C38" s="29">
        <v>8548</v>
      </c>
      <c r="D38" s="111">
        <v>13754</v>
      </c>
      <c r="E38" s="111">
        <v>1</v>
      </c>
      <c r="F38" s="69">
        <f>SUM(C38:E38)</f>
        <v>22303</v>
      </c>
      <c r="G38" s="111">
        <v>26675</v>
      </c>
      <c r="H38" s="51"/>
      <c r="I38" s="111">
        <v>10500923.227247002</v>
      </c>
      <c r="J38" s="111">
        <v>8713691.7922061328</v>
      </c>
      <c r="K38" s="111">
        <v>8830996.509579001</v>
      </c>
      <c r="L38" s="111">
        <v>1480784.361422</v>
      </c>
      <c r="M38" s="111">
        <v>63591.519999999997</v>
      </c>
      <c r="N38" s="82">
        <f>SUM(K38:M38)</f>
        <v>10375372.391001001</v>
      </c>
      <c r="O38" s="111">
        <v>8647953.8895438965</v>
      </c>
      <c r="P38" s="111">
        <v>9553039.0219060928</v>
      </c>
      <c r="Q38" s="111">
        <v>1820186.4189077849</v>
      </c>
      <c r="R38" s="111">
        <v>4402271.7276340006</v>
      </c>
      <c r="S38" s="111">
        <v>1097225.2423659998</v>
      </c>
      <c r="T38" s="111">
        <v>0</v>
      </c>
      <c r="U38" s="69">
        <f>SUM(R38:T38)</f>
        <v>5499496.9700000007</v>
      </c>
      <c r="V38" s="111">
        <v>3629520.9551737895</v>
      </c>
      <c r="W38" s="111">
        <v>799874.61482620868</v>
      </c>
      <c r="X38" s="111">
        <v>0</v>
      </c>
      <c r="Y38" s="69">
        <f>SUM(V38:X38)</f>
        <v>4429395.5699999984</v>
      </c>
      <c r="Z38" s="111">
        <v>7046540.7244250001</v>
      </c>
      <c r="AA38" s="112">
        <v>1289642.3500000015</v>
      </c>
      <c r="AC38" s="110">
        <v>994834.19648199994</v>
      </c>
      <c r="AD38" s="111">
        <v>938326.93750987586</v>
      </c>
      <c r="AE38" s="111">
        <v>994834.19648199994</v>
      </c>
      <c r="AF38" s="111">
        <v>938326.93750987586</v>
      </c>
      <c r="AG38" s="111">
        <v>479946.16854100768</v>
      </c>
      <c r="AH38" s="111">
        <v>34921.615234591998</v>
      </c>
      <c r="AI38" s="111">
        <v>6930.63</v>
      </c>
      <c r="AJ38" s="111">
        <v>6927.42</v>
      </c>
      <c r="AK38" s="111">
        <v>6933.49</v>
      </c>
      <c r="AL38" s="112">
        <v>6.069999999999709</v>
      </c>
    </row>
    <row r="39" spans="1:38" ht="15" thickBot="1">
      <c r="A39" s="13" t="s">
        <v>57</v>
      </c>
      <c r="B39" s="3" t="s">
        <v>6</v>
      </c>
      <c r="C39" s="29">
        <v>4</v>
      </c>
      <c r="D39" s="111">
        <v>0</v>
      </c>
      <c r="E39" s="111">
        <v>0</v>
      </c>
      <c r="F39" s="69">
        <f>SUM(C39:E39)</f>
        <v>4</v>
      </c>
      <c r="G39" s="111">
        <v>4</v>
      </c>
      <c r="H39" s="51"/>
      <c r="I39" s="111">
        <v>2117713.4802799998</v>
      </c>
      <c r="J39" s="111">
        <v>2058077.930834</v>
      </c>
      <c r="K39" s="111">
        <v>2117713.4802799998</v>
      </c>
      <c r="L39" s="111">
        <v>0</v>
      </c>
      <c r="M39" s="111">
        <v>0</v>
      </c>
      <c r="N39" s="82">
        <f>SUM(K39:M39)</f>
        <v>2117713.4802799998</v>
      </c>
      <c r="O39" s="111">
        <v>2058077.930834</v>
      </c>
      <c r="P39" s="111">
        <v>671537.88322487869</v>
      </c>
      <c r="Q39" s="111">
        <v>48606.881974108052</v>
      </c>
      <c r="R39" s="111">
        <v>0</v>
      </c>
      <c r="S39" s="111">
        <v>0</v>
      </c>
      <c r="T39" s="111">
        <v>0</v>
      </c>
      <c r="U39" s="69">
        <f>SUM(R39:T39)</f>
        <v>0</v>
      </c>
      <c r="V39" s="111">
        <v>2.3283064365386963E-10</v>
      </c>
      <c r="W39" s="111">
        <v>0</v>
      </c>
      <c r="X39" s="111">
        <v>0</v>
      </c>
      <c r="Y39" s="69">
        <f>SUM(V39:X39)</f>
        <v>2.3283064365386963E-10</v>
      </c>
      <c r="Z39" s="111">
        <v>-209920</v>
      </c>
      <c r="AA39" s="112">
        <v>-1.0000000009313226E-2</v>
      </c>
      <c r="AC39" s="110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2">
        <v>0</v>
      </c>
    </row>
    <row r="40" spans="1:38" ht="15" thickBot="1">
      <c r="A40" s="13" t="s">
        <v>58</v>
      </c>
      <c r="B40" s="3" t="s">
        <v>7</v>
      </c>
      <c r="C40" s="24">
        <f>SUM(C41:C43)</f>
        <v>5410</v>
      </c>
      <c r="D40" s="90">
        <f>SUM(D41:D43)</f>
        <v>95</v>
      </c>
      <c r="E40" s="90">
        <f>SUM(E41:E43)</f>
        <v>0</v>
      </c>
      <c r="F40" s="66">
        <f>SUM(F41:F43)</f>
        <v>5505</v>
      </c>
      <c r="G40" s="90">
        <f>SUM(G41:G43)</f>
        <v>3370</v>
      </c>
      <c r="H40" s="51"/>
      <c r="I40" s="90">
        <f t="shared" ref="I40:AA40" si="11">SUM(I41:I43)</f>
        <v>2887158.7791999998</v>
      </c>
      <c r="J40" s="90">
        <f t="shared" si="11"/>
        <v>2309727.02336</v>
      </c>
      <c r="K40" s="90">
        <f t="shared" si="11"/>
        <v>2855425.1791999997</v>
      </c>
      <c r="L40" s="90">
        <f t="shared" si="11"/>
        <v>22204</v>
      </c>
      <c r="M40" s="90">
        <f t="shared" si="11"/>
        <v>0</v>
      </c>
      <c r="N40" s="75">
        <f t="shared" si="11"/>
        <v>2877629.1791999997</v>
      </c>
      <c r="O40" s="90">
        <f t="shared" si="11"/>
        <v>2302103.3433599998</v>
      </c>
      <c r="P40" s="90">
        <f t="shared" si="11"/>
        <v>2699126.9816786768</v>
      </c>
      <c r="Q40" s="90">
        <f t="shared" si="11"/>
        <v>539825.39839611237</v>
      </c>
      <c r="R40" s="90">
        <f t="shared" si="11"/>
        <v>3317871.0999999992</v>
      </c>
      <c r="S40" s="90">
        <f t="shared" si="11"/>
        <v>2398.79</v>
      </c>
      <c r="T40" s="90">
        <f t="shared" si="11"/>
        <v>0</v>
      </c>
      <c r="U40" s="66">
        <f t="shared" si="11"/>
        <v>3320269.8899999992</v>
      </c>
      <c r="V40" s="90">
        <f t="shared" si="11"/>
        <v>2654300.1356529035</v>
      </c>
      <c r="W40" s="90">
        <f t="shared" si="11"/>
        <v>1919.0343470964601</v>
      </c>
      <c r="X40" s="90">
        <f t="shared" si="11"/>
        <v>0</v>
      </c>
      <c r="Y40" s="66">
        <f t="shared" si="11"/>
        <v>2656219.17</v>
      </c>
      <c r="Z40" s="90">
        <f t="shared" si="11"/>
        <v>1484131.679999999</v>
      </c>
      <c r="AA40" s="91">
        <f t="shared" si="11"/>
        <v>296821.36399999924</v>
      </c>
      <c r="AC40" s="89">
        <f t="shared" ref="AC40:AL40" si="12">SUM(AC41:AC43)</f>
        <v>0</v>
      </c>
      <c r="AD40" s="90">
        <f t="shared" si="12"/>
        <v>0</v>
      </c>
      <c r="AE40" s="90">
        <f t="shared" si="12"/>
        <v>0</v>
      </c>
      <c r="AF40" s="90">
        <f t="shared" si="12"/>
        <v>0</v>
      </c>
      <c r="AG40" s="90">
        <f t="shared" si="12"/>
        <v>0</v>
      </c>
      <c r="AH40" s="90">
        <f t="shared" si="12"/>
        <v>0</v>
      </c>
      <c r="AI40" s="90">
        <f t="shared" si="12"/>
        <v>0</v>
      </c>
      <c r="AJ40" s="90">
        <f t="shared" si="12"/>
        <v>0</v>
      </c>
      <c r="AK40" s="90">
        <f t="shared" si="12"/>
        <v>0</v>
      </c>
      <c r="AL40" s="91">
        <f t="shared" si="12"/>
        <v>0</v>
      </c>
    </row>
    <row r="41" spans="1:38" ht="27">
      <c r="A41" s="17"/>
      <c r="B41" s="9" t="s">
        <v>59</v>
      </c>
      <c r="C41" s="37">
        <v>1</v>
      </c>
      <c r="D41" s="122">
        <v>0</v>
      </c>
      <c r="E41" s="122">
        <v>0</v>
      </c>
      <c r="F41" s="74">
        <f>SUM(C41:E41)</f>
        <v>1</v>
      </c>
      <c r="G41" s="122">
        <v>3</v>
      </c>
      <c r="H41" s="49"/>
      <c r="I41" s="122">
        <v>1555</v>
      </c>
      <c r="J41" s="122">
        <v>1244</v>
      </c>
      <c r="K41" s="122">
        <v>1555</v>
      </c>
      <c r="L41" s="122">
        <v>0</v>
      </c>
      <c r="M41" s="122">
        <v>0</v>
      </c>
      <c r="N41" s="86">
        <f>SUM(K41:M41)</f>
        <v>1555</v>
      </c>
      <c r="O41" s="122">
        <v>1244</v>
      </c>
      <c r="P41" s="122">
        <v>6381.9147365207773</v>
      </c>
      <c r="Q41" s="122">
        <v>1276.382947304156</v>
      </c>
      <c r="R41" s="122">
        <v>0</v>
      </c>
      <c r="S41" s="122">
        <v>0</v>
      </c>
      <c r="T41" s="122">
        <v>0</v>
      </c>
      <c r="U41" s="74">
        <f>SUM(R41:T41)</f>
        <v>0</v>
      </c>
      <c r="V41" s="122">
        <v>0</v>
      </c>
      <c r="W41" s="122">
        <v>0</v>
      </c>
      <c r="X41" s="122">
        <v>0</v>
      </c>
      <c r="Y41" s="74">
        <f>SUM(V41:X41)</f>
        <v>0</v>
      </c>
      <c r="Z41" s="122">
        <v>0</v>
      </c>
      <c r="AA41" s="123">
        <v>0</v>
      </c>
      <c r="AC41" s="121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3">
        <v>0</v>
      </c>
    </row>
    <row r="42" spans="1:38" ht="14.5">
      <c r="A42" s="18"/>
      <c r="B42" s="7" t="s">
        <v>60</v>
      </c>
      <c r="C42" s="32">
        <v>5354</v>
      </c>
      <c r="D42" s="129">
        <v>94</v>
      </c>
      <c r="E42" s="129">
        <v>0</v>
      </c>
      <c r="F42" s="60">
        <f>SUM(C42:E42)</f>
        <v>5448</v>
      </c>
      <c r="G42" s="129">
        <v>3323</v>
      </c>
      <c r="H42" s="127"/>
      <c r="I42" s="129">
        <v>2521076.0767999999</v>
      </c>
      <c r="J42" s="129">
        <v>2016860.8614399999</v>
      </c>
      <c r="K42" s="129">
        <v>2499002.4767999998</v>
      </c>
      <c r="L42" s="129">
        <v>21885</v>
      </c>
      <c r="M42" s="129">
        <v>0</v>
      </c>
      <c r="N42" s="57">
        <f>SUM(K42:M42)</f>
        <v>2520887.4767999998</v>
      </c>
      <c r="O42" s="129">
        <v>2016709.98144</v>
      </c>
      <c r="P42" s="129">
        <v>2438157.7080123872</v>
      </c>
      <c r="Q42" s="129">
        <v>487631.54366285447</v>
      </c>
      <c r="R42" s="129">
        <v>3292608.0799999991</v>
      </c>
      <c r="S42" s="129">
        <v>2398.79</v>
      </c>
      <c r="T42" s="129">
        <v>0</v>
      </c>
      <c r="U42" s="60">
        <f>SUM(R42:T42)</f>
        <v>3295006.8699999992</v>
      </c>
      <c r="V42" s="129">
        <v>2634089.6856529033</v>
      </c>
      <c r="W42" s="129">
        <v>1919.0343470964601</v>
      </c>
      <c r="X42" s="129">
        <v>0</v>
      </c>
      <c r="Y42" s="60">
        <f>SUM(V42:X42)</f>
        <v>2636008.7199999997</v>
      </c>
      <c r="Z42" s="129">
        <v>1575778.2899999991</v>
      </c>
      <c r="AA42" s="130">
        <v>315150.67999999924</v>
      </c>
      <c r="AC42" s="128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30">
        <v>0</v>
      </c>
    </row>
    <row r="43" spans="1:38" ht="15" thickBot="1">
      <c r="A43" s="19"/>
      <c r="B43" s="44" t="s">
        <v>61</v>
      </c>
      <c r="C43" s="33">
        <v>55</v>
      </c>
      <c r="D43" s="119">
        <v>1</v>
      </c>
      <c r="E43" s="119">
        <v>0</v>
      </c>
      <c r="F43" s="71">
        <f>SUM(C43:E43)</f>
        <v>56</v>
      </c>
      <c r="G43" s="119">
        <v>44</v>
      </c>
      <c r="H43" s="48"/>
      <c r="I43" s="119">
        <v>364527.70240000001</v>
      </c>
      <c r="J43" s="119">
        <v>291622.16191999998</v>
      </c>
      <c r="K43" s="119">
        <v>354867.70240000001</v>
      </c>
      <c r="L43" s="119">
        <v>319</v>
      </c>
      <c r="M43" s="119">
        <v>0</v>
      </c>
      <c r="N43" s="83">
        <f>SUM(K43:M43)</f>
        <v>355186.70240000001</v>
      </c>
      <c r="O43" s="119">
        <v>284149.36192</v>
      </c>
      <c r="P43" s="119">
        <v>254587.35892976852</v>
      </c>
      <c r="Q43" s="119">
        <v>50917.471785953705</v>
      </c>
      <c r="R43" s="119">
        <v>25263.02</v>
      </c>
      <c r="S43" s="119">
        <v>0</v>
      </c>
      <c r="T43" s="119">
        <v>0</v>
      </c>
      <c r="U43" s="71">
        <f>SUM(R43:T43)</f>
        <v>25263.02</v>
      </c>
      <c r="V43" s="119">
        <v>20210.45</v>
      </c>
      <c r="W43" s="119">
        <v>0</v>
      </c>
      <c r="X43" s="119">
        <v>0</v>
      </c>
      <c r="Y43" s="71">
        <f>SUM(V43:X43)</f>
        <v>20210.45</v>
      </c>
      <c r="Z43" s="119">
        <v>-91646.61</v>
      </c>
      <c r="AA43" s="120">
        <v>-18329.316000000006</v>
      </c>
      <c r="AC43" s="124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0</v>
      </c>
      <c r="AK43" s="119">
        <v>0</v>
      </c>
      <c r="AL43" s="120">
        <v>0</v>
      </c>
    </row>
    <row r="44" spans="1:38" ht="15" thickBot="1">
      <c r="A44" s="13" t="s">
        <v>62</v>
      </c>
      <c r="B44" s="3" t="s">
        <v>8</v>
      </c>
      <c r="C44" s="29">
        <v>0</v>
      </c>
      <c r="D44" s="111">
        <v>0</v>
      </c>
      <c r="E44" s="111">
        <v>0</v>
      </c>
      <c r="F44" s="69">
        <f>SUM(C44:E44)</f>
        <v>0</v>
      </c>
      <c r="G44" s="111">
        <v>0</v>
      </c>
      <c r="H44" s="51"/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82">
        <f>SUM(K44:M44)</f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69">
        <f>SUM(R44:T44)</f>
        <v>0</v>
      </c>
      <c r="V44" s="111">
        <v>0</v>
      </c>
      <c r="W44" s="111">
        <v>0</v>
      </c>
      <c r="X44" s="111">
        <v>0</v>
      </c>
      <c r="Y44" s="69">
        <f>SUM(V44:X44)</f>
        <v>0</v>
      </c>
      <c r="Z44" s="111">
        <v>0</v>
      </c>
      <c r="AA44" s="112">
        <v>0</v>
      </c>
      <c r="AC44" s="110">
        <v>0</v>
      </c>
      <c r="AD44" s="111">
        <v>0</v>
      </c>
      <c r="AE44" s="111">
        <v>0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2">
        <v>0</v>
      </c>
    </row>
    <row r="45" spans="1:38" ht="36.5" thickBot="1">
      <c r="A45" s="13" t="s">
        <v>63</v>
      </c>
      <c r="B45" s="3" t="s">
        <v>64</v>
      </c>
      <c r="C45" s="31">
        <f>SUM(C46:C48)</f>
        <v>63741</v>
      </c>
      <c r="D45" s="114">
        <f>SUM(D46:D48)</f>
        <v>343</v>
      </c>
      <c r="E45" s="114">
        <f>SUM(E46:E48)</f>
        <v>0</v>
      </c>
      <c r="F45" s="70">
        <f>SUM(F46:F48)</f>
        <v>64084</v>
      </c>
      <c r="G45" s="114">
        <f>SUM(G46:G48)</f>
        <v>1186</v>
      </c>
      <c r="H45" s="51"/>
      <c r="I45" s="114">
        <f t="shared" ref="I45:AA45" si="13">SUM(I46:I48)</f>
        <v>5570668.9586619996</v>
      </c>
      <c r="J45" s="114">
        <f t="shared" si="13"/>
        <v>5083988.0554963872</v>
      </c>
      <c r="K45" s="114">
        <f t="shared" si="13"/>
        <v>5384363.4386249995</v>
      </c>
      <c r="L45" s="114">
        <f t="shared" si="13"/>
        <v>178694.872</v>
      </c>
      <c r="M45" s="114">
        <f t="shared" si="13"/>
        <v>0</v>
      </c>
      <c r="N45" s="15">
        <f t="shared" si="13"/>
        <v>5563058.3106249999</v>
      </c>
      <c r="O45" s="114">
        <f t="shared" si="13"/>
        <v>5083988.0554963872</v>
      </c>
      <c r="P45" s="114">
        <f t="shared" si="13"/>
        <v>4297868.8640759205</v>
      </c>
      <c r="Q45" s="114">
        <f t="shared" si="13"/>
        <v>726930.22713335126</v>
      </c>
      <c r="R45" s="114">
        <f t="shared" si="13"/>
        <v>199805.13000000006</v>
      </c>
      <c r="S45" s="114">
        <f t="shared" si="13"/>
        <v>0</v>
      </c>
      <c r="T45" s="114">
        <f t="shared" si="13"/>
        <v>0</v>
      </c>
      <c r="U45" s="70">
        <f t="shared" si="13"/>
        <v>199805.13000000006</v>
      </c>
      <c r="V45" s="114">
        <f t="shared" si="13"/>
        <v>99346.519999999975</v>
      </c>
      <c r="W45" s="114">
        <f t="shared" si="13"/>
        <v>0</v>
      </c>
      <c r="X45" s="114">
        <f t="shared" si="13"/>
        <v>0</v>
      </c>
      <c r="Y45" s="70">
        <f t="shared" si="13"/>
        <v>99346.519999999975</v>
      </c>
      <c r="Z45" s="114">
        <f t="shared" si="13"/>
        <v>226947.14000000007</v>
      </c>
      <c r="AA45" s="115">
        <f t="shared" si="13"/>
        <v>97487.570000000094</v>
      </c>
      <c r="AC45" s="113">
        <f t="shared" ref="AC45:AL45" si="14">SUM(AC46:AC48)</f>
        <v>0</v>
      </c>
      <c r="AD45" s="114">
        <f t="shared" si="14"/>
        <v>174.3002586234</v>
      </c>
      <c r="AE45" s="114">
        <f t="shared" si="14"/>
        <v>0</v>
      </c>
      <c r="AF45" s="114">
        <f t="shared" si="14"/>
        <v>174.3002586234</v>
      </c>
      <c r="AG45" s="114">
        <f t="shared" si="14"/>
        <v>1495.2228749999999</v>
      </c>
      <c r="AH45" s="114">
        <f t="shared" si="14"/>
        <v>1355.78266810128</v>
      </c>
      <c r="AI45" s="114">
        <f t="shared" si="14"/>
        <v>0</v>
      </c>
      <c r="AJ45" s="114">
        <f t="shared" si="14"/>
        <v>0</v>
      </c>
      <c r="AK45" s="114">
        <f t="shared" si="14"/>
        <v>0</v>
      </c>
      <c r="AL45" s="115">
        <f t="shared" si="14"/>
        <v>0</v>
      </c>
    </row>
    <row r="46" spans="1:38" ht="14.5">
      <c r="A46" s="17"/>
      <c r="B46" s="10" t="s">
        <v>65</v>
      </c>
      <c r="C46" s="35">
        <v>225</v>
      </c>
      <c r="D46" s="132">
        <v>258</v>
      </c>
      <c r="E46" s="132">
        <v>0</v>
      </c>
      <c r="F46" s="61">
        <f>SUM(C46:E46)</f>
        <v>483</v>
      </c>
      <c r="G46" s="132">
        <v>782</v>
      </c>
      <c r="H46" s="49"/>
      <c r="I46" s="132">
        <v>3784628.1641199999</v>
      </c>
      <c r="J46" s="132">
        <v>3565941.9622569159</v>
      </c>
      <c r="K46" s="132">
        <v>3678061.7341199997</v>
      </c>
      <c r="L46" s="132">
        <v>102766.48000000001</v>
      </c>
      <c r="M46" s="132">
        <v>0</v>
      </c>
      <c r="N46" s="58">
        <f>SUM(K46:M46)</f>
        <v>3780828.2141199997</v>
      </c>
      <c r="O46" s="132">
        <v>3565941.9622569159</v>
      </c>
      <c r="P46" s="132">
        <v>2659455.8441855358</v>
      </c>
      <c r="Q46" s="132">
        <v>237416.7423891509</v>
      </c>
      <c r="R46" s="132">
        <v>16619.469999999998</v>
      </c>
      <c r="S46" s="132">
        <v>0</v>
      </c>
      <c r="T46" s="132">
        <v>0</v>
      </c>
      <c r="U46" s="61">
        <f>SUM(R46:T46)</f>
        <v>16619.469999999998</v>
      </c>
      <c r="V46" s="132">
        <v>5609.7400000000016</v>
      </c>
      <c r="W46" s="132">
        <v>0</v>
      </c>
      <c r="X46" s="132">
        <v>0</v>
      </c>
      <c r="Y46" s="61">
        <f>SUM(V46:X46)</f>
        <v>5609.7400000000016</v>
      </c>
      <c r="Z46" s="132">
        <v>69911.81</v>
      </c>
      <c r="AA46" s="133">
        <v>37023.839999999997</v>
      </c>
      <c r="AC46" s="131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3">
        <v>0</v>
      </c>
    </row>
    <row r="47" spans="1:38" ht="14.5">
      <c r="A47" s="18"/>
      <c r="B47" s="45" t="s">
        <v>66</v>
      </c>
      <c r="C47" s="126">
        <v>16</v>
      </c>
      <c r="D47" s="96">
        <v>4</v>
      </c>
      <c r="E47" s="96">
        <v>0</v>
      </c>
      <c r="F47" s="63">
        <f>SUM(C47:E47)</f>
        <v>20</v>
      </c>
      <c r="G47" s="96">
        <v>25</v>
      </c>
      <c r="H47" s="127"/>
      <c r="I47" s="96">
        <v>94583.750799999994</v>
      </c>
      <c r="J47" s="96">
        <v>52246.208481015899</v>
      </c>
      <c r="K47" s="96">
        <v>78281.380799999984</v>
      </c>
      <c r="L47" s="96">
        <v>16302.37</v>
      </c>
      <c r="M47" s="96">
        <v>0</v>
      </c>
      <c r="N47" s="77">
        <f>SUM(K47:M47)</f>
        <v>94583.75079999998</v>
      </c>
      <c r="O47" s="96">
        <v>52246.208481015899</v>
      </c>
      <c r="P47" s="96">
        <v>89280.439990237894</v>
      </c>
      <c r="Q47" s="96">
        <v>59219.835351216498</v>
      </c>
      <c r="R47" s="96">
        <v>4.5474735088646412E-13</v>
      </c>
      <c r="S47" s="96">
        <v>0</v>
      </c>
      <c r="T47" s="96">
        <v>0</v>
      </c>
      <c r="U47" s="63">
        <f>SUM(R47:T47)</f>
        <v>4.5474735088646412E-13</v>
      </c>
      <c r="V47" s="96">
        <v>0</v>
      </c>
      <c r="W47" s="96">
        <v>0</v>
      </c>
      <c r="X47" s="96">
        <v>0</v>
      </c>
      <c r="Y47" s="63">
        <f>SUM(V47:X47)</f>
        <v>0</v>
      </c>
      <c r="Z47" s="96">
        <v>3426.2200000000003</v>
      </c>
      <c r="AA47" s="97">
        <v>1725.1000000000001</v>
      </c>
      <c r="AC47" s="95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7">
        <v>0</v>
      </c>
    </row>
    <row r="48" spans="1:38" ht="15" thickBot="1">
      <c r="A48" s="19"/>
      <c r="B48" s="11" t="s">
        <v>67</v>
      </c>
      <c r="C48" s="33">
        <v>63500</v>
      </c>
      <c r="D48" s="119">
        <v>81</v>
      </c>
      <c r="E48" s="119">
        <v>0</v>
      </c>
      <c r="F48" s="71">
        <f>SUM(C48:E48)</f>
        <v>63581</v>
      </c>
      <c r="G48" s="119">
        <v>379</v>
      </c>
      <c r="H48" s="127"/>
      <c r="I48" s="119">
        <v>1691457.0437420001</v>
      </c>
      <c r="J48" s="119">
        <v>1465799.8847584547</v>
      </c>
      <c r="K48" s="119">
        <v>1628020.3237050001</v>
      </c>
      <c r="L48" s="119">
        <v>59626.021999999997</v>
      </c>
      <c r="M48" s="119">
        <v>0</v>
      </c>
      <c r="N48" s="83">
        <f>SUM(K48:M48)</f>
        <v>1687646.3457050002</v>
      </c>
      <c r="O48" s="119">
        <v>1465799.8847584547</v>
      </c>
      <c r="P48" s="119">
        <v>1549132.5799001469</v>
      </c>
      <c r="Q48" s="119">
        <v>430293.64939298388</v>
      </c>
      <c r="R48" s="119">
        <v>183185.66000000006</v>
      </c>
      <c r="S48" s="119">
        <v>0</v>
      </c>
      <c r="T48" s="119">
        <v>0</v>
      </c>
      <c r="U48" s="71">
        <f>SUM(R48:T48)</f>
        <v>183185.66000000006</v>
      </c>
      <c r="V48" s="119">
        <v>93736.77999999997</v>
      </c>
      <c r="W48" s="119">
        <v>0</v>
      </c>
      <c r="X48" s="119">
        <v>0</v>
      </c>
      <c r="Y48" s="71">
        <f>SUM(V48:X48)</f>
        <v>93736.77999999997</v>
      </c>
      <c r="Z48" s="119">
        <v>153609.11000000007</v>
      </c>
      <c r="AA48" s="120">
        <v>58738.630000000107</v>
      </c>
      <c r="AC48" s="124">
        <v>0</v>
      </c>
      <c r="AD48" s="119">
        <v>174.3002586234</v>
      </c>
      <c r="AE48" s="119">
        <v>0</v>
      </c>
      <c r="AF48" s="119">
        <v>174.3002586234</v>
      </c>
      <c r="AG48" s="119">
        <v>1495.2228749999999</v>
      </c>
      <c r="AH48" s="119">
        <v>1355.78266810128</v>
      </c>
      <c r="AI48" s="119">
        <v>0</v>
      </c>
      <c r="AJ48" s="119">
        <v>0</v>
      </c>
      <c r="AK48" s="119">
        <v>0</v>
      </c>
      <c r="AL48" s="120">
        <v>0</v>
      </c>
    </row>
    <row r="49" spans="1:38" ht="15" thickBot="1">
      <c r="A49" s="13" t="s">
        <v>68</v>
      </c>
      <c r="B49" s="3" t="s">
        <v>9</v>
      </c>
      <c r="C49" s="36">
        <v>0</v>
      </c>
      <c r="D49" s="117">
        <v>0</v>
      </c>
      <c r="E49" s="117">
        <v>0</v>
      </c>
      <c r="F49" s="73">
        <f>SUM(C49:E49)</f>
        <v>0</v>
      </c>
      <c r="G49" s="117">
        <v>0</v>
      </c>
      <c r="H49" s="127"/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85">
        <f>SUM(K49:M49)</f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73">
        <f>SUM(R49:T49)</f>
        <v>0</v>
      </c>
      <c r="V49" s="117">
        <v>0</v>
      </c>
      <c r="W49" s="117">
        <v>0</v>
      </c>
      <c r="X49" s="117">
        <v>0</v>
      </c>
      <c r="Y49" s="73">
        <f>SUM(V49:X49)</f>
        <v>0</v>
      </c>
      <c r="Z49" s="117">
        <v>0</v>
      </c>
      <c r="AA49" s="118">
        <v>0</v>
      </c>
      <c r="AC49" s="116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8">
        <v>0</v>
      </c>
    </row>
    <row r="50" spans="1:38" ht="14" thickBot="1">
      <c r="A50" s="263" t="s">
        <v>69</v>
      </c>
      <c r="B50" s="264"/>
      <c r="C50" s="38">
        <f>C11+C16+C17+C20+C21+C24+C28+C29+C30+C33+C34+C37+C38+C39+C40+C44+C45+C49</f>
        <v>1218957</v>
      </c>
      <c r="D50" s="15">
        <f t="shared" ref="D50:AL50" si="15">D11+D16+D17+D20+D21+D24+D28+D29+D30+D33+D34+D37+D38+D39+D40+D44+D45+D49</f>
        <v>767118</v>
      </c>
      <c r="E50" s="15">
        <f t="shared" si="15"/>
        <v>107245</v>
      </c>
      <c r="F50" s="15">
        <f t="shared" si="15"/>
        <v>2093320</v>
      </c>
      <c r="G50" s="15">
        <f t="shared" si="15"/>
        <v>539248</v>
      </c>
      <c r="H50" s="15">
        <f t="shared" si="15"/>
        <v>697935</v>
      </c>
      <c r="I50" s="15">
        <f t="shared" si="15"/>
        <v>132531942.22739044</v>
      </c>
      <c r="J50" s="15">
        <f t="shared" si="15"/>
        <v>85338433.076754481</v>
      </c>
      <c r="K50" s="15">
        <f t="shared" si="15"/>
        <v>76233612.059050754</v>
      </c>
      <c r="L50" s="15">
        <f t="shared" si="15"/>
        <v>28231111.639044013</v>
      </c>
      <c r="M50" s="15">
        <f t="shared" si="15"/>
        <v>24094021.050000004</v>
      </c>
      <c r="N50" s="15">
        <f t="shared" si="15"/>
        <v>128558744.74809477</v>
      </c>
      <c r="O50" s="15">
        <f t="shared" si="15"/>
        <v>85235651.977030754</v>
      </c>
      <c r="P50" s="15">
        <f t="shared" si="15"/>
        <v>111498960.35677293</v>
      </c>
      <c r="Q50" s="15">
        <f t="shared" si="15"/>
        <v>48026903.596001849</v>
      </c>
      <c r="R50" s="15">
        <f t="shared" si="15"/>
        <v>47301411.533932216</v>
      </c>
      <c r="S50" s="15">
        <f t="shared" si="15"/>
        <v>17283316.90526779</v>
      </c>
      <c r="T50" s="15">
        <f t="shared" si="15"/>
        <v>14940472.1208</v>
      </c>
      <c r="U50" s="15">
        <f t="shared" si="15"/>
        <v>79525200.560000017</v>
      </c>
      <c r="V50" s="15">
        <f t="shared" si="15"/>
        <v>28011269.082370769</v>
      </c>
      <c r="W50" s="15">
        <f t="shared" si="15"/>
        <v>7269268.3179689702</v>
      </c>
      <c r="X50" s="15">
        <f t="shared" si="15"/>
        <v>10497510.027660277</v>
      </c>
      <c r="Y50" s="15">
        <f t="shared" si="15"/>
        <v>45778047.428000018</v>
      </c>
      <c r="Z50" s="15">
        <f t="shared" si="15"/>
        <v>80492019.020877764</v>
      </c>
      <c r="AA50" s="16">
        <f t="shared" si="15"/>
        <v>33985147.134452775</v>
      </c>
      <c r="AC50" s="55">
        <f t="shared" si="15"/>
        <v>1045556.1564819999</v>
      </c>
      <c r="AD50" s="15">
        <f t="shared" si="15"/>
        <v>938501.2377684993</v>
      </c>
      <c r="AE50" s="15">
        <f t="shared" si="15"/>
        <v>1045556.1564819999</v>
      </c>
      <c r="AF50" s="15">
        <f t="shared" si="15"/>
        <v>938501.2377684993</v>
      </c>
      <c r="AG50" s="15">
        <f t="shared" si="15"/>
        <v>532163.35141600762</v>
      </c>
      <c r="AH50" s="15">
        <f t="shared" si="15"/>
        <v>86999.357902693271</v>
      </c>
      <c r="AI50" s="15">
        <f t="shared" si="15"/>
        <v>6930.63</v>
      </c>
      <c r="AJ50" s="15">
        <f t="shared" si="15"/>
        <v>6927.42</v>
      </c>
      <c r="AK50" s="15">
        <f t="shared" si="15"/>
        <v>6933.49</v>
      </c>
      <c r="AL50" s="16">
        <f t="shared" si="15"/>
        <v>6.069999999999709</v>
      </c>
    </row>
  </sheetData>
  <mergeCells count="38"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Q9:Q10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Guladi Baladze</cp:lastModifiedBy>
  <cp:lastPrinted>2017-10-18T12:38:28Z</cp:lastPrinted>
  <dcterms:created xsi:type="dcterms:W3CDTF">1996-10-14T23:33:28Z</dcterms:created>
  <dcterms:modified xsi:type="dcterms:W3CDTF">2022-11-14T05:56:21Z</dcterms:modified>
</cp:coreProperties>
</file>