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\Finance\Guga\Angarishgeba\2020\For Them 31.03.2020\"/>
    </mc:Choice>
  </mc:AlternateContent>
  <bookViews>
    <workbookView xWindow="0" yWindow="0" windowWidth="20490" windowHeight="7530" tabRatio="929" activeTab="2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</workbook>
</file>

<file path=xl/calcChain.xml><?xml version="1.0" encoding="utf-8"?>
<calcChain xmlns="http://schemas.openxmlformats.org/spreadsheetml/2006/main">
  <c r="AE40" i="21" l="1"/>
  <c r="AE34" i="21"/>
  <c r="AE30" i="21"/>
  <c r="AE17" i="21"/>
  <c r="AI11" i="21"/>
  <c r="AE11" i="21"/>
  <c r="W34" i="21"/>
  <c r="Y36" i="21"/>
  <c r="Y35" i="21"/>
  <c r="X30" i="21"/>
  <c r="V30" i="21"/>
  <c r="Y23" i="21"/>
  <c r="U44" i="21"/>
  <c r="U36" i="21"/>
  <c r="U35" i="21"/>
  <c r="T30" i="21"/>
  <c r="U23" i="21"/>
  <c r="Y13" i="21"/>
  <c r="O30" i="21"/>
  <c r="N49" i="21"/>
  <c r="N44" i="21"/>
  <c r="L34" i="21"/>
  <c r="K34" i="21"/>
  <c r="N32" i="21"/>
  <c r="L30" i="21"/>
  <c r="F49" i="21"/>
  <c r="E34" i="21"/>
  <c r="C34" i="21"/>
  <c r="D34" i="21"/>
  <c r="F23" i="21"/>
  <c r="E38" i="27"/>
  <c r="Y49" i="21"/>
  <c r="Y44" i="21"/>
  <c r="Y32" i="21"/>
  <c r="U49" i="21"/>
  <c r="U32" i="21"/>
  <c r="N35" i="21"/>
  <c r="N23" i="21"/>
  <c r="N13" i="21"/>
  <c r="F44" i="21"/>
  <c r="F13" i="21"/>
  <c r="AL40" i="21"/>
  <c r="AK40" i="21"/>
  <c r="AJ40" i="21"/>
  <c r="AI40" i="21"/>
  <c r="AH40" i="21"/>
  <c r="AG40" i="21"/>
  <c r="AF40" i="21"/>
  <c r="AD40" i="21"/>
  <c r="AC40" i="21"/>
  <c r="AL34" i="21"/>
  <c r="AK34" i="21"/>
  <c r="AJ34" i="21"/>
  <c r="AI34" i="21"/>
  <c r="AH34" i="21"/>
  <c r="AG34" i="21"/>
  <c r="AF34" i="21"/>
  <c r="AD34" i="21"/>
  <c r="AC34" i="21"/>
  <c r="AA34" i="21"/>
  <c r="Z34" i="21"/>
  <c r="X34" i="21"/>
  <c r="S34" i="21"/>
  <c r="R34" i="21"/>
  <c r="Q34" i="21"/>
  <c r="P34" i="21"/>
  <c r="O34" i="21"/>
  <c r="M34" i="21"/>
  <c r="J34" i="21"/>
  <c r="I34" i="21"/>
  <c r="G34" i="21"/>
  <c r="AL30" i="21"/>
  <c r="AK30" i="21"/>
  <c r="AJ30" i="21"/>
  <c r="AI30" i="21"/>
  <c r="AH30" i="21"/>
  <c r="AG30" i="21"/>
  <c r="AF30" i="21"/>
  <c r="AD30" i="21"/>
  <c r="AC30" i="21"/>
  <c r="AA30" i="21"/>
  <c r="Z30" i="21"/>
  <c r="R30" i="21"/>
  <c r="Q30" i="21"/>
  <c r="P30" i="21"/>
  <c r="K30" i="21"/>
  <c r="J30" i="21"/>
  <c r="I30" i="21"/>
  <c r="G30" i="21"/>
  <c r="D30" i="21"/>
  <c r="C30" i="21"/>
  <c r="AL17" i="21"/>
  <c r="AK17" i="21"/>
  <c r="AJ17" i="21"/>
  <c r="AI17" i="21"/>
  <c r="AH17" i="21"/>
  <c r="AG17" i="21"/>
  <c r="AF17" i="21"/>
  <c r="AD17" i="21"/>
  <c r="AC17" i="21"/>
  <c r="AL11" i="21"/>
  <c r="AK11" i="21"/>
  <c r="AJ11" i="21"/>
  <c r="AH11" i="21"/>
  <c r="AG11" i="21"/>
  <c r="AF11" i="21"/>
  <c r="AD11" i="21"/>
  <c r="AC11" i="21"/>
  <c r="U34" i="21" l="1"/>
  <c r="T34" i="21"/>
  <c r="F35" i="21"/>
  <c r="N15" i="21"/>
  <c r="U13" i="21"/>
  <c r="U14" i="21"/>
  <c r="Y31" i="21"/>
  <c r="Y30" i="21" s="1"/>
  <c r="M30" i="21"/>
  <c r="F36" i="21"/>
  <c r="U15" i="21"/>
  <c r="Y14" i="21"/>
  <c r="F31" i="21"/>
  <c r="F32" i="21"/>
  <c r="F15" i="21"/>
  <c r="N36" i="21"/>
  <c r="N34" i="21" s="1"/>
  <c r="Y15" i="21"/>
  <c r="S30" i="21"/>
  <c r="Y34" i="21"/>
  <c r="V34" i="21"/>
  <c r="W30" i="21"/>
  <c r="U31" i="21"/>
  <c r="U30" i="21" s="1"/>
  <c r="N31" i="21"/>
  <c r="N30" i="21" s="1"/>
  <c r="F14" i="21"/>
  <c r="N14" i="21"/>
  <c r="E30" i="21"/>
  <c r="F34" i="21" l="1"/>
  <c r="F30" i="21"/>
  <c r="AK24" i="21" l="1"/>
  <c r="AL24" i="21"/>
  <c r="AL21" i="21" l="1"/>
  <c r="AK21" i="21"/>
  <c r="AK45" i="21" l="1"/>
  <c r="AL45" i="21"/>
  <c r="AK50" i="21" l="1"/>
  <c r="AL50" i="21" l="1"/>
  <c r="AC24" i="21" l="1"/>
  <c r="AD24" i="21"/>
  <c r="AG24" i="21" l="1"/>
  <c r="AH24" i="21" l="1"/>
  <c r="AC21" i="21" l="1"/>
  <c r="AD21" i="21"/>
  <c r="AD45" i="21" l="1"/>
  <c r="AD50" i="21" s="1"/>
  <c r="AC45" i="21"/>
  <c r="AC50" i="21" l="1"/>
  <c r="AG45" i="21"/>
  <c r="AG21" i="21"/>
  <c r="AG50" i="21" l="1"/>
  <c r="AH45" i="21"/>
  <c r="AH21" i="21"/>
  <c r="AH50" i="21" l="1"/>
  <c r="AA24" i="21" l="1"/>
  <c r="Z24" i="21"/>
  <c r="AA45" i="21"/>
  <c r="Z17" i="21"/>
  <c r="AA17" i="21"/>
  <c r="Z45" i="21" l="1"/>
  <c r="Z11" i="21"/>
  <c r="Z21" i="21"/>
  <c r="AA40" i="21"/>
  <c r="AA11" i="21"/>
  <c r="AA21" i="21"/>
  <c r="Z40" i="21"/>
  <c r="Z50" i="21" l="1"/>
  <c r="AA50" i="21"/>
  <c r="I45" i="21" l="1"/>
  <c r="J40" i="21"/>
  <c r="I40" i="21" l="1"/>
  <c r="G45" i="21"/>
  <c r="G40" i="21"/>
  <c r="J45" i="21" l="1"/>
  <c r="G21" i="21" l="1"/>
  <c r="J17" i="21"/>
  <c r="G24" i="21"/>
  <c r="G11" i="21"/>
  <c r="I24" i="21"/>
  <c r="J24" i="21"/>
  <c r="G17" i="21" l="1"/>
  <c r="G50" i="21" s="1"/>
  <c r="J11" i="21"/>
  <c r="H24" i="21"/>
  <c r="I21" i="21"/>
  <c r="I17" i="21"/>
  <c r="H21" i="21"/>
  <c r="I11" i="21"/>
  <c r="I50" i="21" s="1"/>
  <c r="H50" i="21" l="1"/>
  <c r="P17" i="21"/>
  <c r="J21" i="21"/>
  <c r="J50" i="21" s="1"/>
  <c r="P40" i="21"/>
  <c r="P45" i="21"/>
  <c r="P11" i="21"/>
  <c r="P21" i="21"/>
  <c r="P24" i="21"/>
  <c r="P50" i="21" l="1"/>
  <c r="Q24" i="21"/>
  <c r="Q11" i="21"/>
  <c r="Q40" i="21"/>
  <c r="Q45" i="21"/>
  <c r="Q17" i="21"/>
  <c r="Q21" i="21" l="1"/>
  <c r="Q50" i="21" s="1"/>
  <c r="T11" i="21" l="1"/>
  <c r="S11" i="21"/>
  <c r="T24" i="21"/>
  <c r="T21" i="21"/>
  <c r="S21" i="21"/>
  <c r="T17" i="21"/>
  <c r="S17" i="21"/>
  <c r="T45" i="21" l="1"/>
  <c r="S40" i="21"/>
  <c r="T40" i="21"/>
  <c r="S45" i="21"/>
  <c r="AJ24" i="21" l="1"/>
  <c r="AJ21" i="21" l="1"/>
  <c r="U29" i="21" l="1"/>
  <c r="AI24" i="21"/>
  <c r="U33" i="21" l="1"/>
  <c r="U27" i="21"/>
  <c r="U28" i="21"/>
  <c r="U41" i="21"/>
  <c r="AI21" i="21"/>
  <c r="E49" i="27"/>
  <c r="U18" i="21" l="1"/>
  <c r="U43" i="21"/>
  <c r="R11" i="21"/>
  <c r="U12" i="21"/>
  <c r="U11" i="21" s="1"/>
  <c r="U46" i="21"/>
  <c r="T50" i="21"/>
  <c r="U20" i="21"/>
  <c r="U39" i="21"/>
  <c r="AI50" i="21"/>
  <c r="AI45" i="21"/>
  <c r="U26" i="21"/>
  <c r="U42" i="21" l="1"/>
  <c r="U40" i="21" s="1"/>
  <c r="R40" i="21"/>
  <c r="U48" i="21"/>
  <c r="U37" i="21"/>
  <c r="U16" i="21"/>
  <c r="R21" i="21" l="1"/>
  <c r="U22" i="21"/>
  <c r="U21" i="21" s="1"/>
  <c r="U47" i="21"/>
  <c r="U45" i="21" s="1"/>
  <c r="R45" i="21"/>
  <c r="U19" i="21"/>
  <c r="U17" i="21" s="1"/>
  <c r="R17" i="21"/>
  <c r="U38" i="21" l="1"/>
  <c r="S24" i="21" l="1"/>
  <c r="S50" i="21" s="1"/>
  <c r="R24" i="21" l="1"/>
  <c r="R50" i="21" s="1"/>
  <c r="U25" i="21"/>
  <c r="U24" i="21" s="1"/>
  <c r="U50" i="21" s="1"/>
  <c r="AJ45" i="21"/>
  <c r="Y28" i="21" l="1"/>
  <c r="X17" i="21"/>
  <c r="X24" i="21"/>
  <c r="W40" i="21"/>
  <c r="X21" i="21" l="1"/>
  <c r="Y25" i="21"/>
  <c r="W21" i="21"/>
  <c r="Y29" i="21"/>
  <c r="W11" i="21"/>
  <c r="X40" i="21"/>
  <c r="Y41" i="21"/>
  <c r="X11" i="21"/>
  <c r="Y26" i="21"/>
  <c r="Y19" i="21"/>
  <c r="Y16" i="21"/>
  <c r="W17" i="21"/>
  <c r="Y33" i="21" l="1"/>
  <c r="V24" i="21"/>
  <c r="Y27" i="21"/>
  <c r="Y24" i="21" s="1"/>
  <c r="V21" i="21"/>
  <c r="Y22" i="21"/>
  <c r="Y21" i="21" s="1"/>
  <c r="Y48" i="21"/>
  <c r="Y43" i="21"/>
  <c r="X45" i="21"/>
  <c r="W45" i="21"/>
  <c r="V17" i="21"/>
  <c r="Y18" i="21"/>
  <c r="Y17" i="21" s="1"/>
  <c r="Y46" i="21"/>
  <c r="AJ50" i="21"/>
  <c r="Y12" i="21"/>
  <c r="Y11" i="21" s="1"/>
  <c r="V11" i="21"/>
  <c r="Y37" i="21"/>
  <c r="Y20" i="21"/>
  <c r="W24" i="21"/>
  <c r="Y42" i="21" l="1"/>
  <c r="Y40" i="21" s="1"/>
  <c r="V40" i="21"/>
  <c r="Y39" i="21"/>
  <c r="E35" i="27"/>
  <c r="Y47" i="21" l="1"/>
  <c r="Y45" i="21" s="1"/>
  <c r="V45" i="21"/>
  <c r="X50" i="21" l="1"/>
  <c r="W50" i="21" l="1"/>
  <c r="Y38" i="21"/>
  <c r="Y50" i="21" s="1"/>
  <c r="V50" i="21"/>
  <c r="E19" i="27" l="1"/>
  <c r="E61" i="27" l="1"/>
  <c r="E50" i="26" l="1"/>
  <c r="F28" i="21" l="1"/>
  <c r="N28" i="21"/>
  <c r="AF24" i="21"/>
  <c r="AE24" i="21" l="1"/>
  <c r="D11" i="21" l="1"/>
  <c r="E45" i="21"/>
  <c r="E21" i="21"/>
  <c r="E11" i="21"/>
  <c r="D45" i="21"/>
  <c r="E24" i="21"/>
  <c r="D21" i="21"/>
  <c r="F43" i="21"/>
  <c r="D24" i="21" l="1"/>
  <c r="E40" i="21"/>
  <c r="D40" i="21"/>
  <c r="E17" i="21"/>
  <c r="D17" i="21"/>
  <c r="F25" i="21"/>
  <c r="F37" i="21"/>
  <c r="F20" i="21"/>
  <c r="F19" i="21"/>
  <c r="F33" i="21"/>
  <c r="F29" i="21"/>
  <c r="F26" i="21"/>
  <c r="F47" i="21"/>
  <c r="F48" i="21"/>
  <c r="F27" i="21"/>
  <c r="F24" i="21" s="1"/>
  <c r="F39" i="21"/>
  <c r="F42" i="21"/>
  <c r="F16" i="21"/>
  <c r="F46" i="21" l="1"/>
  <c r="F45" i="21" s="1"/>
  <c r="C45" i="21"/>
  <c r="C24" i="21"/>
  <c r="F41" i="21"/>
  <c r="F40" i="21" s="1"/>
  <c r="C40" i="21"/>
  <c r="C11" i="21"/>
  <c r="F12" i="21"/>
  <c r="F11" i="21" s="1"/>
  <c r="C17" i="21"/>
  <c r="F18" i="21"/>
  <c r="F17" i="21" s="1"/>
  <c r="C21" i="21"/>
  <c r="F22" i="21"/>
  <c r="F21" i="21" s="1"/>
  <c r="E50" i="21" l="1"/>
  <c r="AF21" i="21" l="1"/>
  <c r="M24" i="21"/>
  <c r="D50" i="21"/>
  <c r="M11" i="21"/>
  <c r="O11" i="21"/>
  <c r="M17" i="21"/>
  <c r="M21" i="21"/>
  <c r="N42" i="21"/>
  <c r="L24" i="21"/>
  <c r="O17" i="21"/>
  <c r="L21" i="21"/>
  <c r="AE21" i="21"/>
  <c r="L11" i="21"/>
  <c r="F38" i="21" l="1"/>
  <c r="F50" i="21" s="1"/>
  <c r="C50" i="21"/>
  <c r="AF45" i="21"/>
  <c r="AF50" i="21" s="1"/>
  <c r="O24" i="21"/>
  <c r="O40" i="21"/>
  <c r="L45" i="21"/>
  <c r="L17" i="21"/>
  <c r="N25" i="21"/>
  <c r="M45" i="21"/>
  <c r="M50" i="21"/>
  <c r="O45" i="21"/>
  <c r="M40" i="21"/>
  <c r="AE45" i="21"/>
  <c r="AE50" i="21" s="1"/>
  <c r="N43" i="21"/>
  <c r="L40" i="21"/>
  <c r="L50" i="21" s="1"/>
  <c r="N26" i="21"/>
  <c r="N37" i="21"/>
  <c r="N27" i="21"/>
  <c r="N20" i="21"/>
  <c r="N39" i="21"/>
  <c r="N48" i="21"/>
  <c r="N29" i="21"/>
  <c r="N33" i="21"/>
  <c r="N47" i="21"/>
  <c r="N38" i="21"/>
  <c r="N19" i="21"/>
  <c r="N16" i="21"/>
  <c r="K21" i="21" l="1"/>
  <c r="N22" i="21"/>
  <c r="N21" i="21" s="1"/>
  <c r="K11" i="21"/>
  <c r="N12" i="21"/>
  <c r="N11" i="21" s="1"/>
  <c r="K24" i="21"/>
  <c r="K17" i="21"/>
  <c r="N18" i="21"/>
  <c r="N17" i="21" s="1"/>
  <c r="K45" i="21"/>
  <c r="N46" i="21"/>
  <c r="N45" i="21" s="1"/>
  <c r="K40" i="21"/>
  <c r="N41" i="21"/>
  <c r="N40" i="21" s="1"/>
  <c r="N24" i="21"/>
  <c r="O21" i="21"/>
  <c r="O50" i="21" s="1"/>
  <c r="N50" i="21" l="1"/>
  <c r="K50" i="21"/>
  <c r="E29" i="27" l="1"/>
  <c r="E41" i="27" s="1"/>
  <c r="E41" i="26" l="1"/>
  <c r="E51" i="26" s="1"/>
  <c r="E13" i="27" l="1"/>
  <c r="E22" i="27" s="1"/>
  <c r="E43" i="27" s="1"/>
  <c r="E72" i="27" s="1"/>
  <c r="E74" i="27" l="1"/>
  <c r="E28" i="26" l="1"/>
</calcChain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<sst xmlns="http://schemas.openxmlformats.org/spreadsheetml/2006/main" count="332" uniqueCount="248">
  <si>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</si>
  <si>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</si>
  <si>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</si>
  <si>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</si>
  <si>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</si>
  <si>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</si>
  <si>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</si>
  <si>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</si>
  <si>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</si>
  <si>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</si>
  <si>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</si>
  <si>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</si>
  <si>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</si>
  <si>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</si>
  <si>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</si>
  <si>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</si>
  <si>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</si>
  <si>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</si>
  <si>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</si>
  <si>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</si>
  <si>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</si>
  <si>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</si>
  <si>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</si>
  <si>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</si>
  <si>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</si>
  <si>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</si>
  <si>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</si>
  <si>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</si>
  <si>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</si>
  <si>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</si>
  <si>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</si>
  <si>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</si>
  <si>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</si>
  <si>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</si>
  <si>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</si>
  <si>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</si>
  <si>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</si>
  <si>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</si>
  <si>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</si>
  <si>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</si>
  <si>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</si>
  <si>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</si>
  <si>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</si>
  <si>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</si>
  <si>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</si>
  <si>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</si>
  <si>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</si>
  <si>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</si>
  <si>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</si>
  <si>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</si>
  <si>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</si>
  <si>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</si>
  <si>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</si>
  <si>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</si>
  <si>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</si>
  <si>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</si>
  <si>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</si>
  <si>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</si>
  <si>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</si>
  <si>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</si>
  <si>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</si>
  <si>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</si>
  <si>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</si>
  <si>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</si>
  <si>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</si>
  <si>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</si>
  <si>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</si>
  <si>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</si>
  <si>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</si>
  <si>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</si>
  <si>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</si>
  <si>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</si>
  <si>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</si>
  <si>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</si>
  <si>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</si>
  <si>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</si>
  <si>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</si>
  <si>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</si>
  <si>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</si>
  <si>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</si>
  <si>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</si>
  <si>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</si>
  <si>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</si>
  <si>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</si>
  <si>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</si>
  <si>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</si>
  <si>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</si>
  <si>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</si>
  <si>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</si>
  <si>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</si>
  <si>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</si>
  <si>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</si>
  <si>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</si>
  <si>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</si>
  <si>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</si>
  <si>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</si>
  <si>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</si>
  <si>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</si>
  <si>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</si>
  <si>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</si>
  <si>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</si>
  <si>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</si>
  <si>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</si>
  <si>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</si>
  <si>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</si>
  <si>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</si>
  <si>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</si>
  <si>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</si>
  <si>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</si>
  <si>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</si>
  <si>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</si>
  <si>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</si>
  <si>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</si>
  <si>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</si>
  <si>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</si>
  <si>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</si>
  <si>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</si>
  <si>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</si>
  <si>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</si>
  <si>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</si>
  <si>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</si>
  <si>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</si>
  <si>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</si>
  <si>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</si>
  <si>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</si>
  <si>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</si>
  <si>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</si>
  <si>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</si>
  <si>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</si>
  <si>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</si>
  <si>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</si>
  <si>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</si>
  <si>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</si>
  <si>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</si>
  <si>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</si>
  <si>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</si>
  <si>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</si>
  <si>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</si>
  <si>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</si>
  <si>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</si>
  <si>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</si>
  <si>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</si>
  <si>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</si>
  <si>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</si>
  <si>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</si>
  <si>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</si>
  <si>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</si>
  <si>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</si>
  <si>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</si>
  <si>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</si>
  <si>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</si>
  <si>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</si>
  <si>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</si>
  <si>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</si>
  <si>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</si>
  <si>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</si>
  <si>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</si>
  <si>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</si>
  <si>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</si>
  <si>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</si>
  <si>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</si>
  <si>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</si>
  <si>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</si>
  <si>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</si>
  <si>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</si>
  <si>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</si>
  <si>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</si>
  <si>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</si>
  <si>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</si>
  <si>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</si>
  <si>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</si>
  <si>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</si>
  <si>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</si>
  <si>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</si>
  <si>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</si>
  <si>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</si>
  <si>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</si>
  <si>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</si>
  <si>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</si>
  <si>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</si>
  <si>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</si>
  <si>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</si>
  <si>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</si>
  <si>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</si>
  <si>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</si>
  <si>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</si>
  <si>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</si>
  <si>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</si>
  <si>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</si>
  <si>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</si>
  <si>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</si>
  <si>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</si>
  <si>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</si>
  <si>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</si>
  <si>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</si>
  <si>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</si>
  <si>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</si>
  <si>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</si>
  <si>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</si>
  <si>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</si>
  <si>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</si>
  <si>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</si>
  <si>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</si>
  <si>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</si>
  <si>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</si>
  <si>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</si>
  <si>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</si>
  <si>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</si>
  <si>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</si>
  <si>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</si>
  <si>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</si>
  <si>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</si>
  <si>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</si>
  <si>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</si>
  <si>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</si>
  <si>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</si>
  <si>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</si>
  <si>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</si>
  <si>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</si>
  <si>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</si>
  <si>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</si>
  <si>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</si>
  <si>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</si>
  <si>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</si>
  <si>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</si>
  <si>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</si>
  <si>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</si>
  <si>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</si>
  <si>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</si>
  <si>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</si>
  <si>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</si>
  <si>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</si>
  <si>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</si>
  <si>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</si>
  <si>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</si>
  <si>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</si>
  <si>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</si>
  <si>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</si>
  <si>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</si>
  <si>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</si>
  <si>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</si>
  <si>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</si>
  <si>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</si>
  <si>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ჯი პი აი ჰოლდინგი"</t>
  </si>
  <si>
    <t xml:space="preserve"> სს "სადაზღვევო კომპანია ჯი პი აი ჰოლდინგი"</t>
  </si>
  <si>
    <t>ანგარიშგების თარიღი: 31.03.2020</t>
  </si>
  <si>
    <t>ანგარიშგების პერიოდი: 01.01.2020 -31.03.2020</t>
  </si>
  <si>
    <t>საანგარიშო პერიოდი: 01.01.2020 - 31.03.2020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</si>
</sst>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7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165" fontId="107" fillId="44" borderId="38" xfId="231" applyNumberFormat="1" applyFont="1" applyFill="1" applyBorder="1"/>
    <xf numFmtId="165" fontId="107" fillId="0" borderId="39" xfId="231" applyNumberFormat="1" applyFont="1" applyFill="1" applyBorder="1" applyAlignment="1">
      <alignment vertical="center" wrapText="1"/>
    </xf>
    <xf numFmtId="165" fontId="107" fillId="46" borderId="38" xfId="231" applyNumberFormat="1" applyFont="1" applyFill="1" applyBorder="1" applyAlignment="1">
      <alignment wrapText="1"/>
    </xf>
    <xf numFmtId="165" fontId="107" fillId="46" borderId="40" xfId="231" applyNumberFormat="1" applyFont="1" applyFill="1" applyBorder="1" applyAlignment="1">
      <alignment wrapText="1"/>
    </xf>
    <xf numFmtId="165" fontId="107" fillId="46" borderId="39" xfId="231" applyNumberFormat="1" applyFont="1" applyFill="1" applyBorder="1" applyAlignment="1">
      <alignment wrapText="1"/>
    </xf>
    <xf numFmtId="165" fontId="107" fillId="0" borderId="38" xfId="231" applyNumberFormat="1" applyFont="1" applyBorder="1" applyAlignment="1" applyProtection="1">
      <alignment vertical="center" wrapText="1"/>
      <protection locked="0"/>
    </xf>
    <xf numFmtId="165" fontId="107" fillId="45" borderId="39" xfId="388" applyNumberFormat="1" applyFont="1" applyFill="1" applyBorder="1"/>
    <xf numFmtId="165" fontId="107" fillId="36" borderId="38" xfId="231" applyNumberFormat="1" applyFont="1" applyFill="1" applyBorder="1" applyAlignment="1">
      <alignment wrapText="1"/>
    </xf>
    <xf numFmtId="165" fontId="107" fillId="45" borderId="41" xfId="388" applyNumberFormat="1" applyFont="1" applyFill="1" applyBorder="1"/>
    <xf numFmtId="165" fontId="107" fillId="0" borderId="39" xfId="231" applyNumberFormat="1" applyFont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7" fillId="45" borderId="40" xfId="388" applyNumberFormat="1" applyFont="1" applyFill="1" applyBorder="1"/>
    <xf numFmtId="165" fontId="107" fillId="46" borderId="38" xfId="231" applyNumberFormat="1" applyFont="1" applyFill="1" applyBorder="1" applyAlignment="1">
      <alignment vertical="center" wrapText="1"/>
    </xf>
    <xf numFmtId="165" fontId="107" fillId="0" borderId="40" xfId="231" applyNumberFormat="1" applyFont="1" applyFill="1" applyBorder="1" applyAlignment="1">
      <alignment vertical="center" wrapText="1"/>
    </xf>
    <xf numFmtId="165" fontId="107" fillId="36" borderId="38" xfId="231" applyNumberFormat="1" applyFont="1" applyFill="1" applyBorder="1" applyAlignment="1">
      <alignment horizontal="center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3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165" fontId="107" fillId="46" borderId="44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5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5" xfId="388" applyNumberFormat="1" applyFont="1" applyFill="1" applyBorder="1" applyAlignment="1"/>
    <xf numFmtId="165" fontId="107" fillId="0" borderId="45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5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5" xfId="231" applyNumberFormat="1" applyFont="1" applyFill="1" applyBorder="1" applyAlignment="1">
      <alignment vertical="center"/>
    </xf>
    <xf numFmtId="165" fontId="107" fillId="44" borderId="32" xfId="231" applyNumberFormat="1" applyFont="1" applyFill="1" applyBorder="1" applyAlignment="1">
      <alignment horizontal="center"/>
    </xf>
    <xf numFmtId="165" fontId="107" fillId="0" borderId="45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5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5" xfId="231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5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5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7" fillId="0" borderId="40" xfId="231" applyNumberFormat="1" applyFont="1" applyBorder="1" applyAlignment="1" applyProtection="1">
      <alignment vertical="center" wrapText="1"/>
      <protection locked="0"/>
    </xf>
    <xf numFmtId="165" fontId="107" fillId="0" borderId="41" xfId="231" applyNumberFormat="1" applyFont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5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7" xfId="319" applyFont="1" applyFill="1" applyBorder="1" applyAlignment="1">
      <alignment horizontal="center" vertical="center" wrapText="1"/>
    </xf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165" fontId="4" fillId="36" borderId="54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165" fontId="4" fillId="36" borderId="58" xfId="145" applyNumberFormat="1" applyFont="1" applyFill="1" applyBorder="1" applyAlignment="1">
      <alignment horizontal="right" vertical="center"/>
    </xf>
    <xf numFmtId="0" fontId="4" fillId="0" borderId="57" xfId="386" applyNumberFormat="1" applyFont="1" applyFill="1" applyBorder="1" applyAlignment="1">
      <alignment horizontal="left" vertical="center" wrapText="1"/>
    </xf>
    <xf numFmtId="0" fontId="4" fillId="0" borderId="57" xfId="386" applyNumberFormat="1" applyFont="1" applyFill="1" applyBorder="1" applyAlignment="1">
      <alignment vertical="center" wrapText="1"/>
    </xf>
    <xf numFmtId="0" fontId="4" fillId="0" borderId="57" xfId="319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horizontal="center" vertical="center"/>
    </xf>
    <xf numFmtId="0" fontId="19" fillId="36" borderId="60" xfId="319" applyFont="1" applyFill="1" applyBorder="1" applyAlignment="1"/>
    <xf numFmtId="165" fontId="110" fillId="36" borderId="61" xfId="145" applyNumberFormat="1" applyFont="1" applyFill="1" applyBorder="1" applyAlignment="1">
      <alignment horizontal="right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3" xfId="319" applyFont="1" applyFill="1" applyBorder="1" applyAlignment="1">
      <alignment vertical="center"/>
    </xf>
    <xf numFmtId="0" fontId="4" fillId="0" borderId="57" xfId="319" applyFont="1" applyFill="1" applyBorder="1" applyAlignment="1">
      <alignment vertical="center"/>
    </xf>
    <xf numFmtId="0" fontId="110" fillId="36" borderId="60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6" xfId="319" applyFont="1" applyFill="1" applyBorder="1" applyAlignment="1">
      <alignment horizontal="center" vertical="center"/>
    </xf>
    <xf numFmtId="0" fontId="110" fillId="36" borderId="56" xfId="319" applyFont="1" applyFill="1" applyBorder="1" applyAlignment="1">
      <alignment vertical="center"/>
    </xf>
    <xf numFmtId="165" fontId="110" fillId="36" borderId="57" xfId="145" applyNumberFormat="1" applyFont="1" applyFill="1" applyBorder="1" applyAlignment="1">
      <alignment horizontal="right" vertical="center"/>
    </xf>
    <xf numFmtId="0" fontId="110" fillId="36" borderId="62" xfId="319" applyFont="1" applyFill="1" applyBorder="1" applyAlignment="1">
      <alignment horizontal="center" vertical="center"/>
    </xf>
    <xf numFmtId="0" fontId="110" fillId="36" borderId="62" xfId="319" applyFont="1" applyFill="1" applyBorder="1" applyAlignment="1">
      <alignment vertical="center" wrapText="1"/>
    </xf>
    <xf numFmtId="165" fontId="110" fillId="36" borderId="63" xfId="145" applyNumberFormat="1" applyFont="1" applyFill="1" applyBorder="1" applyAlignment="1">
      <alignment horizontal="right" vertical="center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165" fontId="3" fillId="36" borderId="54" xfId="145" applyNumberFormat="1" applyFont="1" applyFill="1" applyBorder="1" applyAlignment="1">
      <alignment horizontal="righ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165" fontId="3" fillId="36" borderId="58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165" fontId="4" fillId="36" borderId="64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165" fontId="4" fillId="36" borderId="50" xfId="145" applyNumberFormat="1" applyFont="1" applyFill="1" applyBorder="1" applyAlignment="1">
      <alignment horizontal="right"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5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165" fontId="3" fillId="36" borderId="64" xfId="145" applyNumberFormat="1" applyFont="1" applyFill="1" applyBorder="1" applyAlignment="1">
      <alignment horizontal="righ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66" xfId="0" applyNumberFormat="1" applyFont="1" applyFill="1" applyBorder="1" applyAlignment="1" applyProtection="1">
      <alignment horizontal="center" vertical="center" wrapText="1"/>
    </xf>
    <xf numFmtId="0" fontId="4" fillId="36" borderId="43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67" xfId="0" applyFont="1" applyFill="1" applyBorder="1" applyAlignment="1" applyProtection="1">
      <alignment horizontal="center" vertical="center" textRotation="90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1" xfId="0" applyNumberFormat="1" applyFont="1" applyFill="1" applyBorder="1" applyAlignment="1" applyProtection="1">
      <alignment horizontal="center" vertical="center" wrapText="1"/>
    </xf>
    <xf numFmtId="0" fontId="4" fillId="48" borderId="43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13" fillId="0" borderId="0" xfId="319" applyFont="1" applyFill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F59"/>
  <sheetViews>
    <sheetView showGridLines="0" zoomScale="90" zoomScaleNormal="90" workbookViewId="0">
      <pane ySplit="7" topLeftCell="A8" activePane="bottomLeft" state="frozen"/>
      <selection pane="bottomLeft" activeCell="G48" sqref="G48"/>
    </sheetView>
  </sheetViews>
  <sheetFormatPr defaultRowHeight="15"/>
  <cols>
    <col min="1" max="1" width="2" style="138" customWidth="1"/>
    <col min="2" max="2" width="11" style="138" customWidth="1"/>
    <col min="3" max="3" width="5.140625" style="138" customWidth="1"/>
    <col min="4" max="4" width="73.7109375" style="138" customWidth="1"/>
    <col min="5" max="5" width="17.42578125" style="138" customWidth="1"/>
    <col min="6" max="6" width="12.85546875" style="138" customWidth="1"/>
    <col min="7" max="7" width="9.140625" style="138" customWidth="1"/>
    <col min="8" max="16384" width="9.140625" style="138"/>
  </cols>
  <sheetData>
    <row r="2" spans="2:5" s="237" customFormat="1">
      <c r="B2" s="239" t="s">
        <v>84</v>
      </c>
      <c r="C2" s="239"/>
      <c r="D2" s="233" t="s">
        <v>244</v>
      </c>
      <c r="E2" s="238" t="s">
        <v>238</v>
      </c>
    </row>
    <row r="3" spans="2:5" s="237" customFormat="1">
      <c r="B3" s="240" t="s">
        <v>245</v>
      </c>
      <c r="C3" s="240"/>
      <c r="D3" s="240"/>
      <c r="E3" s="240"/>
    </row>
    <row r="4" spans="2:5">
      <c r="B4" s="139"/>
      <c r="C4" s="139"/>
    </row>
    <row r="5" spans="2:5" ht="18" customHeight="1">
      <c r="B5" s="140"/>
      <c r="C5" s="241" t="s">
        <v>85</v>
      </c>
      <c r="D5" s="242"/>
      <c r="E5" s="242"/>
    </row>
    <row r="6" spans="2:5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2:5" s="146" customFormat="1" ht="6" customHeight="1">
      <c r="C8" s="147"/>
      <c r="D8" s="148"/>
      <c r="E8" s="149"/>
    </row>
    <row r="9" spans="2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2119988.0200000009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28933100.040000003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1002160.47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62221216.899947986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11418081.74</v>
      </c>
    </row>
    <row r="17" spans="2:6" s="156" customFormat="1" ht="15" customHeight="1">
      <c r="B17" s="157" t="s">
        <v>104</v>
      </c>
      <c r="C17" s="158">
        <v>8</v>
      </c>
      <c r="D17" s="162" t="s">
        <v>105</v>
      </c>
      <c r="E17" s="160">
        <v>0</v>
      </c>
    </row>
    <row r="18" spans="2:6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6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6" s="156" customFormat="1" ht="15" customHeight="1">
      <c r="B20" s="157" t="s">
        <v>110</v>
      </c>
      <c r="C20" s="158">
        <v>11</v>
      </c>
      <c r="D20" s="159" t="s">
        <v>111</v>
      </c>
      <c r="E20" s="160">
        <v>2627502.4500000007</v>
      </c>
    </row>
    <row r="21" spans="2:6" s="156" customFormat="1" ht="15" customHeight="1">
      <c r="B21" s="157" t="s">
        <v>112</v>
      </c>
      <c r="C21" s="158">
        <v>12</v>
      </c>
      <c r="D21" s="159" t="s">
        <v>113</v>
      </c>
      <c r="E21" s="160">
        <v>15997170.033514457</v>
      </c>
    </row>
    <row r="22" spans="2:6" s="156" customFormat="1" ht="15" customHeight="1">
      <c r="B22" s="157" t="s">
        <v>114</v>
      </c>
      <c r="C22" s="158">
        <v>13</v>
      </c>
      <c r="D22" s="159" t="s">
        <v>115</v>
      </c>
      <c r="E22" s="160">
        <v>835855.57999999984</v>
      </c>
    </row>
    <row r="23" spans="2:6" s="156" customFormat="1" ht="15" customHeight="1">
      <c r="B23" s="157" t="s">
        <v>116</v>
      </c>
      <c r="C23" s="158">
        <v>14</v>
      </c>
      <c r="D23" s="159" t="s">
        <v>117</v>
      </c>
      <c r="E23" s="160">
        <v>4324654.1657025898</v>
      </c>
    </row>
    <row r="24" spans="2:6" s="156" customFormat="1" ht="15" customHeight="1">
      <c r="B24" s="157" t="s">
        <v>118</v>
      </c>
      <c r="C24" s="158">
        <v>15</v>
      </c>
      <c r="D24" s="159" t="s">
        <v>119</v>
      </c>
      <c r="E24" s="160">
        <v>206549.21</v>
      </c>
    </row>
    <row r="25" spans="2:6" s="156" customFormat="1" ht="15" customHeight="1">
      <c r="B25" s="157" t="s">
        <v>120</v>
      </c>
      <c r="C25" s="158">
        <v>16</v>
      </c>
      <c r="D25" s="159" t="s">
        <v>121</v>
      </c>
      <c r="E25" s="160">
        <v>1817477.6999999993</v>
      </c>
    </row>
    <row r="26" spans="2:6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6" s="156" customFormat="1" ht="15" customHeight="1">
      <c r="B27" s="157" t="s">
        <v>124</v>
      </c>
      <c r="C27" s="158">
        <v>18</v>
      </c>
      <c r="D27" s="164" t="s">
        <v>125</v>
      </c>
      <c r="E27" s="160">
        <v>9852956.606941862</v>
      </c>
    </row>
    <row r="28" spans="2:6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141356712.91610688</v>
      </c>
    </row>
    <row r="29" spans="2:6" s="150" customFormat="1" ht="6" customHeight="1">
      <c r="B29" s="170"/>
      <c r="C29" s="171"/>
      <c r="D29" s="172"/>
      <c r="E29" s="173"/>
      <c r="F29" s="156"/>
    </row>
    <row r="30" spans="2:6" s="150" customFormat="1" ht="15.75" thickBot="1">
      <c r="B30" s="170"/>
      <c r="C30" s="243" t="s">
        <v>128</v>
      </c>
      <c r="D30" s="243"/>
      <c r="E30" s="243"/>
    </row>
    <row r="31" spans="2:6" s="156" customFormat="1" ht="15" customHeight="1">
      <c r="B31" s="151" t="s">
        <v>129</v>
      </c>
      <c r="C31" s="152">
        <v>20</v>
      </c>
      <c r="D31" s="174" t="s">
        <v>130</v>
      </c>
      <c r="E31" s="154">
        <v>83201498.214540049</v>
      </c>
    </row>
    <row r="32" spans="2:6" s="156" customFormat="1" ht="15" customHeight="1">
      <c r="B32" s="157" t="s">
        <v>131</v>
      </c>
      <c r="C32" s="158">
        <v>21</v>
      </c>
      <c r="D32" s="175" t="s">
        <v>132</v>
      </c>
      <c r="E32" s="160">
        <v>17957146.806184698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1878564.7220400004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670145.58596423583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2551760.6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1852170.12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427622.32237146667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2873980.2814250002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111412888.65252544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32029431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-3259491.1517672767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-1185607.4648212753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2359491.69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29943824.07341145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141356712.72593689</v>
      </c>
    </row>
    <row r="52" spans="2:5" s="187" customFormat="1"/>
    <row r="53" spans="2:5" s="187" customFormat="1"/>
    <row r="54" spans="2:5">
      <c r="C54" s="244"/>
      <c r="D54" s="244"/>
      <c r="E54" s="244"/>
    </row>
    <row r="55" spans="2:5">
      <c r="C55" s="245"/>
      <c r="D55" s="245"/>
      <c r="E55" s="245"/>
    </row>
    <row r="56" spans="2:5">
      <c r="C56" s="244"/>
      <c r="D56" s="244"/>
      <c r="E56" s="244"/>
    </row>
    <row r="57" spans="2:5">
      <c r="C57" s="245"/>
      <c r="D57" s="245"/>
      <c r="E57" s="245"/>
    </row>
    <row r="58" spans="2:5" ht="15" customHeight="1">
      <c r="C58" s="244"/>
      <c r="D58" s="244"/>
      <c r="E58" s="244"/>
    </row>
    <row r="59" spans="2:5">
      <c r="C59" s="245"/>
      <c r="D59" s="245"/>
      <c r="E59" s="245"/>
    </row>
  </sheetData>
  <mergeCells count="12"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zoomScale="90" zoomScaleNormal="90" workbookViewId="0">
      <pane ySplit="6" topLeftCell="A13" activePane="bottomLeft" state="frozen"/>
      <selection activeCell="C120" sqref="C120"/>
      <selection pane="bottomLeft" activeCell="G78" sqref="G78"/>
    </sheetView>
  </sheetViews>
  <sheetFormatPr defaultRowHeight="15"/>
  <cols>
    <col min="1" max="1" width="2" style="150" customWidth="1"/>
    <col min="2" max="2" width="11" style="150" customWidth="1"/>
    <col min="3" max="3" width="5.85546875" style="150" customWidth="1"/>
    <col min="4" max="4" width="81.7109375" style="150" customWidth="1"/>
    <col min="5" max="5" width="15.7109375" style="150" customWidth="1"/>
    <col min="6" max="16384" width="9.140625" style="150"/>
  </cols>
  <sheetData>
    <row r="1" spans="2:5" ht="15" customHeight="1">
      <c r="B1" s="246" t="s">
        <v>84</v>
      </c>
      <c r="C1" s="246"/>
      <c r="D1" s="189" t="s">
        <v>244</v>
      </c>
      <c r="E1" s="234" t="s">
        <v>239</v>
      </c>
    </row>
    <row r="2" spans="2:5" ht="15" customHeight="1">
      <c r="B2" s="246" t="s">
        <v>246</v>
      </c>
      <c r="C2" s="246"/>
      <c r="D2" s="246"/>
      <c r="E2" s="246"/>
    </row>
    <row r="3" spans="2:5" ht="15" customHeight="1"/>
    <row r="4" spans="2:5" s="190" customFormat="1" ht="12.75" customHeight="1">
      <c r="D4" s="247" t="s">
        <v>168</v>
      </c>
      <c r="E4" s="247"/>
    </row>
    <row r="5" spans="2:5" ht="15" customHeight="1" thickBot="1">
      <c r="E5" s="232" t="s">
        <v>86</v>
      </c>
    </row>
    <row r="6" spans="2:5" s="193" customFormat="1" ht="45" customHeight="1" thickBot="1">
      <c r="B6" s="141" t="s">
        <v>87</v>
      </c>
      <c r="C6" s="191" t="s">
        <v>88</v>
      </c>
      <c r="D6" s="192"/>
      <c r="E6" s="145" t="s">
        <v>89</v>
      </c>
    </row>
    <row r="7" spans="2:5" s="179" customFormat="1" ht="9" customHeight="1">
      <c r="C7" s="194"/>
      <c r="D7" s="194"/>
      <c r="E7" s="195"/>
    </row>
    <row r="8" spans="2:5" s="179" customFormat="1" ht="15" customHeight="1" thickBot="1">
      <c r="C8" s="248" t="s">
        <v>169</v>
      </c>
      <c r="D8" s="248"/>
      <c r="E8" s="248"/>
    </row>
    <row r="9" spans="2:5" ht="15" customHeight="1">
      <c r="B9" s="196" t="s">
        <v>91</v>
      </c>
      <c r="C9" s="197">
        <v>1</v>
      </c>
      <c r="D9" s="198" t="s">
        <v>170</v>
      </c>
      <c r="E9" s="199">
        <v>43802621.451403968</v>
      </c>
    </row>
    <row r="10" spans="2:5" ht="15" customHeight="1">
      <c r="B10" s="200" t="s">
        <v>92</v>
      </c>
      <c r="C10" s="201">
        <v>2</v>
      </c>
      <c r="D10" s="202" t="s">
        <v>171</v>
      </c>
      <c r="E10" s="203">
        <v>8129903.8709202884</v>
      </c>
    </row>
    <row r="11" spans="2:5" ht="15" customHeight="1">
      <c r="B11" s="200" t="s">
        <v>94</v>
      </c>
      <c r="C11" s="201">
        <v>3</v>
      </c>
      <c r="D11" s="204" t="s">
        <v>172</v>
      </c>
      <c r="E11" s="203">
        <v>17116159.358458854</v>
      </c>
    </row>
    <row r="12" spans="2:5" ht="15" customHeight="1">
      <c r="B12" s="200" t="s">
        <v>96</v>
      </c>
      <c r="C12" s="201">
        <v>4</v>
      </c>
      <c r="D12" s="205" t="s">
        <v>173</v>
      </c>
      <c r="E12" s="203">
        <v>3367334.8821968436</v>
      </c>
    </row>
    <row r="13" spans="2:5" s="156" customFormat="1" ht="15" customHeight="1">
      <c r="B13" s="200" t="s">
        <v>98</v>
      </c>
      <c r="C13" s="158">
        <v>5</v>
      </c>
      <c r="D13" s="159" t="s">
        <v>174</v>
      </c>
      <c r="E13" s="161">
        <f>E9-E10-E11+E12</f>
        <v>21923893.104221672</v>
      </c>
    </row>
    <row r="14" spans="2:5" ht="15" customHeight="1">
      <c r="B14" s="200" t="s">
        <v>100</v>
      </c>
      <c r="C14" s="201">
        <v>6</v>
      </c>
      <c r="D14" s="202" t="s">
        <v>175</v>
      </c>
      <c r="E14" s="203">
        <v>13988927.020000003</v>
      </c>
    </row>
    <row r="15" spans="2:5" ht="15" customHeight="1">
      <c r="B15" s="200" t="s">
        <v>102</v>
      </c>
      <c r="C15" s="201">
        <v>7</v>
      </c>
      <c r="D15" s="202" t="s">
        <v>176</v>
      </c>
      <c r="E15" s="203">
        <v>660626.81000000041</v>
      </c>
    </row>
    <row r="16" spans="2:5" ht="15" customHeight="1">
      <c r="B16" s="200" t="s">
        <v>104</v>
      </c>
      <c r="C16" s="201">
        <v>8</v>
      </c>
      <c r="D16" s="204" t="s">
        <v>177</v>
      </c>
      <c r="E16" s="203">
        <v>4949736.9099999983</v>
      </c>
    </row>
    <row r="17" spans="2:8" ht="15" customHeight="1">
      <c r="B17" s="200" t="s">
        <v>106</v>
      </c>
      <c r="C17" s="201">
        <v>9</v>
      </c>
      <c r="D17" s="204" t="s">
        <v>178</v>
      </c>
      <c r="E17" s="203">
        <v>1144037.5000000019</v>
      </c>
    </row>
    <row r="18" spans="2:8" ht="15" customHeight="1">
      <c r="B18" s="200" t="s">
        <v>108</v>
      </c>
      <c r="C18" s="201">
        <v>10</v>
      </c>
      <c r="D18" s="204" t="s">
        <v>179</v>
      </c>
      <c r="E18" s="203">
        <v>354308.91599999991</v>
      </c>
      <c r="G18" s="179"/>
      <c r="H18" s="179"/>
    </row>
    <row r="19" spans="2:8" s="156" customFormat="1" ht="15" customHeight="1">
      <c r="B19" s="200" t="s">
        <v>110</v>
      </c>
      <c r="C19" s="158">
        <v>11</v>
      </c>
      <c r="D19" s="159" t="s">
        <v>180</v>
      </c>
      <c r="E19" s="161">
        <f>E14-E15+E16-E17-E18</f>
        <v>16779690.703999996</v>
      </c>
      <c r="G19" s="194"/>
      <c r="H19" s="194"/>
    </row>
    <row r="20" spans="2:8" s="156" customFormat="1" ht="15" customHeight="1">
      <c r="B20" s="200" t="s">
        <v>112</v>
      </c>
      <c r="C20" s="158">
        <v>12</v>
      </c>
      <c r="D20" s="159" t="s">
        <v>181</v>
      </c>
      <c r="E20" s="161">
        <v>0</v>
      </c>
      <c r="G20" s="194"/>
    </row>
    <row r="21" spans="2:8" s="156" customFormat="1" ht="15" customHeight="1">
      <c r="B21" s="200" t="s">
        <v>114</v>
      </c>
      <c r="C21" s="158">
        <v>13</v>
      </c>
      <c r="D21" s="159" t="s">
        <v>182</v>
      </c>
      <c r="E21" s="161">
        <v>540073.3600000001</v>
      </c>
      <c r="G21" s="194"/>
    </row>
    <row r="22" spans="2:8" s="156" customFormat="1" ht="15" customHeight="1" thickBot="1">
      <c r="B22" s="206" t="s">
        <v>116</v>
      </c>
      <c r="C22" s="207">
        <v>14</v>
      </c>
      <c r="D22" s="208" t="s">
        <v>183</v>
      </c>
      <c r="E22" s="209">
        <f>E13-E19-E20+E21</f>
        <v>5684275.760221676</v>
      </c>
    </row>
    <row r="23" spans="2:8" ht="9" customHeight="1">
      <c r="C23" s="171"/>
      <c r="D23" s="210"/>
      <c r="E23" s="173"/>
    </row>
    <row r="24" spans="2:8" ht="15" customHeight="1" thickBot="1">
      <c r="C24" s="248" t="s">
        <v>184</v>
      </c>
      <c r="D24" s="248"/>
      <c r="E24" s="248"/>
    </row>
    <row r="25" spans="2:8" ht="15" customHeight="1">
      <c r="B25" s="196" t="s">
        <v>118</v>
      </c>
      <c r="C25" s="197">
        <v>15</v>
      </c>
      <c r="D25" s="198" t="s">
        <v>170</v>
      </c>
      <c r="E25" s="199">
        <v>731116.28897800017</v>
      </c>
    </row>
    <row r="26" spans="2:8" ht="15" customHeight="1">
      <c r="B26" s="200" t="s">
        <v>120</v>
      </c>
      <c r="C26" s="201">
        <v>16</v>
      </c>
      <c r="D26" s="202" t="s">
        <v>171</v>
      </c>
      <c r="E26" s="203">
        <v>62883.618115899997</v>
      </c>
      <c r="G26" s="211"/>
    </row>
    <row r="27" spans="2:8" ht="15" customHeight="1">
      <c r="B27" s="200" t="s">
        <v>122</v>
      </c>
      <c r="C27" s="201">
        <v>17</v>
      </c>
      <c r="D27" s="204" t="s">
        <v>172</v>
      </c>
      <c r="E27" s="203">
        <v>177467.24918718496</v>
      </c>
      <c r="G27" s="211"/>
    </row>
    <row r="28" spans="2:8" ht="15" customHeight="1">
      <c r="B28" s="200" t="s">
        <v>124</v>
      </c>
      <c r="C28" s="201">
        <v>18</v>
      </c>
      <c r="D28" s="204" t="s">
        <v>173</v>
      </c>
      <c r="E28" s="203">
        <v>-15519.251766533038</v>
      </c>
    </row>
    <row r="29" spans="2:8" s="156" customFormat="1" ht="15" customHeight="1">
      <c r="B29" s="200" t="s">
        <v>126</v>
      </c>
      <c r="C29" s="158">
        <v>19</v>
      </c>
      <c r="D29" s="159" t="s">
        <v>185</v>
      </c>
      <c r="E29" s="161">
        <f>E25-E26-E27+E28</f>
        <v>475246.16990838223</v>
      </c>
    </row>
    <row r="30" spans="2:8" ht="15" customHeight="1">
      <c r="B30" s="200" t="s">
        <v>129</v>
      </c>
      <c r="C30" s="201">
        <v>20</v>
      </c>
      <c r="D30" s="202" t="s">
        <v>175</v>
      </c>
      <c r="E30" s="203">
        <v>271592.41000000003</v>
      </c>
      <c r="G30" s="211"/>
    </row>
    <row r="31" spans="2:8" ht="15" customHeight="1">
      <c r="B31" s="200" t="s">
        <v>131</v>
      </c>
      <c r="C31" s="201">
        <v>21</v>
      </c>
      <c r="D31" s="202" t="s">
        <v>186</v>
      </c>
      <c r="E31" s="203">
        <v>0</v>
      </c>
    </row>
    <row r="32" spans="2:8" ht="15" customHeight="1">
      <c r="B32" s="200" t="s">
        <v>133</v>
      </c>
      <c r="C32" s="201">
        <v>22</v>
      </c>
      <c r="D32" s="204" t="s">
        <v>177</v>
      </c>
      <c r="E32" s="203">
        <v>104401.54000000004</v>
      </c>
    </row>
    <row r="33" spans="2:5" ht="15" customHeight="1">
      <c r="B33" s="200" t="s">
        <v>135</v>
      </c>
      <c r="C33" s="201">
        <v>23</v>
      </c>
      <c r="D33" s="204" t="s">
        <v>178</v>
      </c>
      <c r="E33" s="203">
        <v>135000.06000000003</v>
      </c>
    </row>
    <row r="34" spans="2:5" ht="15" customHeight="1">
      <c r="B34" s="200" t="s">
        <v>137</v>
      </c>
      <c r="C34" s="201">
        <v>24</v>
      </c>
      <c r="D34" s="204" t="s">
        <v>187</v>
      </c>
      <c r="E34" s="203">
        <v>0</v>
      </c>
    </row>
    <row r="35" spans="2:5" s="156" customFormat="1" ht="15" customHeight="1">
      <c r="B35" s="200" t="s">
        <v>139</v>
      </c>
      <c r="C35" s="158">
        <v>25</v>
      </c>
      <c r="D35" s="159" t="s">
        <v>188</v>
      </c>
      <c r="E35" s="161">
        <f>E30-E31+E32-E33-E34</f>
        <v>240993.89000000004</v>
      </c>
    </row>
    <row r="36" spans="2:5" ht="15" customHeight="1">
      <c r="B36" s="200" t="s">
        <v>141</v>
      </c>
      <c r="C36" s="201">
        <v>26</v>
      </c>
      <c r="D36" s="202" t="s">
        <v>189</v>
      </c>
      <c r="E36" s="203">
        <v>0</v>
      </c>
    </row>
    <row r="37" spans="2:5" ht="15" customHeight="1">
      <c r="B37" s="200" t="s">
        <v>143</v>
      </c>
      <c r="C37" s="201">
        <v>27</v>
      </c>
      <c r="D37" s="204" t="s">
        <v>190</v>
      </c>
      <c r="E37" s="203">
        <v>0</v>
      </c>
    </row>
    <row r="38" spans="2:5" s="156" customFormat="1" ht="15" customHeight="1">
      <c r="B38" s="200" t="s">
        <v>145</v>
      </c>
      <c r="C38" s="158">
        <v>28</v>
      </c>
      <c r="D38" s="159" t="s">
        <v>191</v>
      </c>
      <c r="E38" s="161">
        <f>E36-E37</f>
        <v>0</v>
      </c>
    </row>
    <row r="39" spans="2:5" s="156" customFormat="1" ht="15" customHeight="1">
      <c r="B39" s="200" t="s">
        <v>147</v>
      </c>
      <c r="C39" s="158">
        <v>29</v>
      </c>
      <c r="D39" s="159" t="s">
        <v>192</v>
      </c>
      <c r="E39" s="161">
        <v>0</v>
      </c>
    </row>
    <row r="40" spans="2:5" s="156" customFormat="1" ht="15" customHeight="1">
      <c r="B40" s="200" t="s">
        <v>149</v>
      </c>
      <c r="C40" s="158">
        <v>30</v>
      </c>
      <c r="D40" s="159" t="s">
        <v>182</v>
      </c>
      <c r="E40" s="161">
        <v>-351991.14999999997</v>
      </c>
    </row>
    <row r="41" spans="2:5" s="156" customFormat="1" ht="15" customHeight="1" thickBot="1">
      <c r="B41" s="206" t="s">
        <v>152</v>
      </c>
      <c r="C41" s="207">
        <v>31</v>
      </c>
      <c r="D41" s="208" t="s">
        <v>193</v>
      </c>
      <c r="E41" s="209">
        <f>E29-E35+E38-E39+E40</f>
        <v>-117738.87009161778</v>
      </c>
    </row>
    <row r="42" spans="2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154</v>
      </c>
      <c r="C43" s="215">
        <v>32</v>
      </c>
      <c r="D43" s="216" t="s">
        <v>194</v>
      </c>
      <c r="E43" s="217">
        <f>E22+E41</f>
        <v>5566536.8901300579</v>
      </c>
    </row>
    <row r="44" spans="2:5" ht="9" customHeight="1">
      <c r="C44" s="171"/>
      <c r="D44" s="212"/>
      <c r="E44" s="173"/>
    </row>
    <row r="45" spans="2:5" ht="15" customHeight="1" thickBot="1">
      <c r="C45" s="171"/>
      <c r="D45" s="248" t="s">
        <v>195</v>
      </c>
      <c r="E45" s="248"/>
    </row>
    <row r="46" spans="2:5" ht="15" customHeight="1">
      <c r="B46" s="196" t="s">
        <v>156</v>
      </c>
      <c r="C46" s="197">
        <v>33</v>
      </c>
      <c r="D46" s="218" t="s">
        <v>196</v>
      </c>
      <c r="E46" s="199">
        <v>0</v>
      </c>
    </row>
    <row r="47" spans="2:5" ht="15" customHeight="1">
      <c r="B47" s="200" t="s">
        <v>158</v>
      </c>
      <c r="C47" s="201">
        <v>34</v>
      </c>
      <c r="D47" s="202" t="s">
        <v>197</v>
      </c>
      <c r="E47" s="203">
        <v>0</v>
      </c>
    </row>
    <row r="48" spans="2:5" ht="15" customHeight="1">
      <c r="B48" s="219" t="s">
        <v>160</v>
      </c>
      <c r="C48" s="201">
        <v>35</v>
      </c>
      <c r="D48" s="202" t="s">
        <v>198</v>
      </c>
      <c r="E48" s="203">
        <v>0</v>
      </c>
    </row>
    <row r="49" spans="2:5" s="156" customFormat="1" ht="15" customHeight="1" thickBot="1">
      <c r="B49" s="206" t="s">
        <v>162</v>
      </c>
      <c r="C49" s="207">
        <v>36</v>
      </c>
      <c r="D49" s="208" t="s">
        <v>199</v>
      </c>
      <c r="E49" s="209">
        <f>E46-E47-E48</f>
        <v>0</v>
      </c>
    </row>
    <row r="50" spans="2:5" ht="8.25" customHeight="1">
      <c r="C50" s="171"/>
      <c r="D50" s="210"/>
      <c r="E50" s="173"/>
    </row>
    <row r="51" spans="2:5" ht="15" customHeight="1" thickBot="1">
      <c r="C51" s="248" t="s">
        <v>200</v>
      </c>
      <c r="D51" s="248"/>
      <c r="E51" s="248"/>
    </row>
    <row r="52" spans="2:5" ht="15" customHeight="1">
      <c r="B52" s="196" t="s">
        <v>164</v>
      </c>
      <c r="C52" s="197">
        <v>37</v>
      </c>
      <c r="D52" s="198" t="s">
        <v>201</v>
      </c>
      <c r="E52" s="199">
        <v>570638.63000000012</v>
      </c>
    </row>
    <row r="53" spans="2:5" ht="15" customHeight="1">
      <c r="B53" s="200" t="s">
        <v>166</v>
      </c>
      <c r="C53" s="201">
        <v>38</v>
      </c>
      <c r="D53" s="204" t="s">
        <v>202</v>
      </c>
      <c r="E53" s="203">
        <v>0</v>
      </c>
    </row>
    <row r="54" spans="2:5" ht="15" customHeight="1">
      <c r="B54" s="200" t="s">
        <v>203</v>
      </c>
      <c r="C54" s="201">
        <v>39</v>
      </c>
      <c r="D54" s="204" t="s">
        <v>204</v>
      </c>
      <c r="E54" s="203">
        <v>14701.75</v>
      </c>
    </row>
    <row r="55" spans="2:5" ht="15" customHeight="1">
      <c r="B55" s="200" t="s">
        <v>205</v>
      </c>
      <c r="C55" s="201">
        <v>40</v>
      </c>
      <c r="D55" s="204" t="s">
        <v>206</v>
      </c>
      <c r="E55" s="203">
        <v>0</v>
      </c>
    </row>
    <row r="56" spans="2:5" ht="15" customHeight="1">
      <c r="B56" s="200" t="s">
        <v>207</v>
      </c>
      <c r="C56" s="201">
        <v>41</v>
      </c>
      <c r="D56" s="204" t="s">
        <v>109</v>
      </c>
      <c r="E56" s="203">
        <v>0</v>
      </c>
    </row>
    <row r="57" spans="2:5" ht="15" customHeight="1">
      <c r="B57" s="200" t="s">
        <v>208</v>
      </c>
      <c r="C57" s="201">
        <v>42</v>
      </c>
      <c r="D57" s="204" t="s">
        <v>111</v>
      </c>
      <c r="E57" s="203">
        <v>119619.59</v>
      </c>
    </row>
    <row r="58" spans="2:5" ht="15" customHeight="1">
      <c r="B58" s="200" t="s">
        <v>209</v>
      </c>
      <c r="C58" s="201">
        <v>43</v>
      </c>
      <c r="D58" s="204" t="s">
        <v>119</v>
      </c>
      <c r="E58" s="203">
        <v>0</v>
      </c>
    </row>
    <row r="59" spans="2:5" ht="15" customHeight="1">
      <c r="B59" s="200" t="s">
        <v>210</v>
      </c>
      <c r="C59" s="201">
        <v>44</v>
      </c>
      <c r="D59" s="204" t="s">
        <v>211</v>
      </c>
      <c r="E59" s="203">
        <v>2964.34</v>
      </c>
    </row>
    <row r="60" spans="2:5" ht="15" customHeight="1">
      <c r="B60" s="200" t="s">
        <v>212</v>
      </c>
      <c r="C60" s="201">
        <v>45</v>
      </c>
      <c r="D60" s="204" t="s">
        <v>213</v>
      </c>
      <c r="E60" s="203">
        <v>0</v>
      </c>
    </row>
    <row r="61" spans="2:5" s="210" customFormat="1" ht="15" customHeight="1" thickBot="1">
      <c r="B61" s="206" t="s">
        <v>214</v>
      </c>
      <c r="C61" s="220">
        <v>46</v>
      </c>
      <c r="D61" s="221" t="s">
        <v>215</v>
      </c>
      <c r="E61" s="209">
        <f>SUM(E52:E60)</f>
        <v>707924.31</v>
      </c>
    </row>
    <row r="62" spans="2:5" s="210" customFormat="1" ht="9" customHeight="1">
      <c r="C62" s="171"/>
      <c r="E62" s="213"/>
    </row>
    <row r="63" spans="2:5" s="210" customFormat="1" ht="15" customHeight="1" thickBot="1">
      <c r="C63" s="249" t="s">
        <v>216</v>
      </c>
      <c r="D63" s="249"/>
      <c r="E63" s="249"/>
    </row>
    <row r="64" spans="2:5" ht="15" customHeight="1">
      <c r="B64" s="196" t="s">
        <v>217</v>
      </c>
      <c r="C64" s="197">
        <v>47</v>
      </c>
      <c r="D64" s="222" t="s">
        <v>218</v>
      </c>
      <c r="E64" s="199">
        <v>5882550.5099999998</v>
      </c>
    </row>
    <row r="65" spans="2:5" ht="15" customHeight="1">
      <c r="B65" s="200" t="s">
        <v>219</v>
      </c>
      <c r="C65" s="201">
        <v>48</v>
      </c>
      <c r="D65" s="223" t="s">
        <v>220</v>
      </c>
      <c r="E65" s="203">
        <v>2334039.2800000003</v>
      </c>
    </row>
    <row r="66" spans="2:5" ht="15" customHeight="1">
      <c r="B66" s="200" t="s">
        <v>221</v>
      </c>
      <c r="C66" s="201">
        <v>49</v>
      </c>
      <c r="D66" s="223" t="s">
        <v>222</v>
      </c>
      <c r="E66" s="203">
        <v>13256.101425000001</v>
      </c>
    </row>
    <row r="67" spans="2:5" ht="15" customHeight="1">
      <c r="B67" s="200" t="s">
        <v>223</v>
      </c>
      <c r="C67" s="201">
        <v>50</v>
      </c>
      <c r="D67" s="223" t="s">
        <v>224</v>
      </c>
      <c r="E67" s="203">
        <v>264421.46000000002</v>
      </c>
    </row>
    <row r="68" spans="2:5" ht="15" customHeight="1">
      <c r="B68" s="200" t="s">
        <v>225</v>
      </c>
      <c r="C68" s="201">
        <v>51</v>
      </c>
      <c r="D68" s="223" t="s">
        <v>226</v>
      </c>
      <c r="E68" s="203">
        <v>0</v>
      </c>
    </row>
    <row r="69" spans="2:5" ht="15" customHeight="1">
      <c r="B69" s="200" t="s">
        <v>227</v>
      </c>
      <c r="C69" s="201">
        <v>52</v>
      </c>
      <c r="D69" s="223" t="s">
        <v>228</v>
      </c>
      <c r="E69" s="203">
        <v>0</v>
      </c>
    </row>
    <row r="70" spans="2:5" ht="15" customHeight="1" thickBot="1">
      <c r="B70" s="224" t="s">
        <v>229</v>
      </c>
      <c r="C70" s="225">
        <v>53</v>
      </c>
      <c r="D70" s="226" t="s">
        <v>230</v>
      </c>
      <c r="E70" s="227">
        <v>1034198.7100000052</v>
      </c>
    </row>
    <row r="71" spans="2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231</v>
      </c>
      <c r="C72" s="152">
        <v>54</v>
      </c>
      <c r="D72" s="153" t="s">
        <v>232</v>
      </c>
      <c r="E72" s="155">
        <f>E43+E49+E61-E64-E65-E66-E67-E68-E69+E70</f>
        <v>-1185607.4412949365</v>
      </c>
    </row>
    <row r="73" spans="2:5" s="156" customFormat="1" ht="15" customHeight="1">
      <c r="B73" s="200" t="s">
        <v>233</v>
      </c>
      <c r="C73" s="158">
        <v>55</v>
      </c>
      <c r="D73" s="230" t="s">
        <v>234</v>
      </c>
      <c r="E73" s="161">
        <v>0</v>
      </c>
    </row>
    <row r="74" spans="2:5" s="156" customFormat="1" ht="15" customHeight="1" thickBot="1">
      <c r="B74" s="206" t="s">
        <v>235</v>
      </c>
      <c r="C74" s="207">
        <v>56</v>
      </c>
      <c r="D74" s="208" t="s">
        <v>236</v>
      </c>
      <c r="E74" s="209">
        <f>E72-E73</f>
        <v>-1185607.4412949365</v>
      </c>
    </row>
    <row r="75" spans="2:5">
      <c r="D75" s="231"/>
    </row>
    <row r="76" spans="2:5">
      <c r="C76" s="244"/>
      <c r="D76" s="244"/>
      <c r="E76" s="244"/>
    </row>
    <row r="77" spans="2:5">
      <c r="C77" s="245"/>
      <c r="D77" s="245"/>
      <c r="E77" s="245"/>
    </row>
    <row r="78" spans="2:5">
      <c r="C78" s="244"/>
      <c r="D78" s="244"/>
      <c r="E78" s="244"/>
    </row>
    <row r="79" spans="2:5">
      <c r="C79" s="245"/>
      <c r="D79" s="245"/>
      <c r="E79" s="245"/>
    </row>
    <row r="80" spans="2:5">
      <c r="C80" s="244"/>
      <c r="D80" s="244"/>
      <c r="E80" s="244"/>
    </row>
    <row r="81" spans="3:5">
      <c r="C81" s="245"/>
      <c r="D81" s="245"/>
      <c r="E81" s="245"/>
    </row>
  </sheetData>
  <mergeCells count="14"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L50"/>
  <sheetViews>
    <sheetView tabSelected="1" zoomScale="85" zoomScaleNormal="85" zoomScaleSheetLayoutView="50" workbookViewId="0">
      <pane xSplit="2" ySplit="10" topLeftCell="C38" activePane="bottomRight" state="frozen"/>
      <selection pane="topRight" activeCell="C1" sqref="C1"/>
      <selection pane="bottomLeft" activeCell="A6" sqref="A6"/>
      <selection pane="bottomRight" activeCell="G4" sqref="G4"/>
    </sheetView>
  </sheetViews>
  <sheetFormatPr defaultRowHeight="15"/>
  <cols>
    <col min="1" max="1" width="5.85546875" style="5" customWidth="1"/>
    <col min="2" max="2" width="49.5703125" style="5" customWidth="1"/>
    <col min="3" max="6" width="11.5703125" style="5" customWidth="1"/>
    <col min="7" max="7" width="13.28515625" style="5" customWidth="1"/>
    <col min="8" max="8" width="19.140625" style="5" customWidth="1"/>
    <col min="9" max="9" width="12.140625" style="5" customWidth="1"/>
    <col min="10" max="10" width="10.28515625" style="5" customWidth="1"/>
    <col min="11" max="14" width="11.42578125" style="5" customWidth="1"/>
    <col min="15" max="15" width="12.140625" style="5" customWidth="1"/>
    <col min="16" max="16" width="11.28515625" style="5" customWidth="1"/>
    <col min="17" max="17" width="10.28515625" style="5" customWidth="1"/>
    <col min="18" max="25" width="10.7109375" style="5" customWidth="1"/>
    <col min="26" max="27" width="11.425781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69" t="s">
        <v>237</v>
      </c>
      <c r="B1" s="269"/>
      <c r="C1" s="137"/>
      <c r="D1" s="137"/>
      <c r="E1" s="137"/>
      <c r="F1" s="137"/>
      <c r="G1" s="137"/>
      <c r="H1" s="137"/>
    </row>
    <row r="2" spans="1:38">
      <c r="A2" s="235" t="s">
        <v>241</v>
      </c>
      <c r="C2" s="137"/>
      <c r="D2" s="137"/>
      <c r="E2" s="137"/>
      <c r="F2" s="137"/>
      <c r="G2" s="137"/>
      <c r="H2" s="137"/>
    </row>
    <row r="3" spans="1:38">
      <c r="A3" s="236" t="s">
        <v>243</v>
      </c>
      <c r="C3" s="137"/>
      <c r="D3" s="137"/>
      <c r="E3" s="137"/>
      <c r="F3" s="137"/>
      <c r="G3" s="137"/>
      <c r="H3" s="137"/>
    </row>
    <row r="4" spans="1:38">
      <c r="A4" s="236" t="s">
        <v>247</v>
      </c>
      <c r="C4" s="137"/>
      <c r="D4" s="137"/>
      <c r="E4" s="137"/>
      <c r="F4" s="137"/>
      <c r="G4" s="137"/>
      <c r="H4" s="137"/>
    </row>
    <row r="5" spans="1:38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95" customHeight="1" thickBot="1">
      <c r="A11" s="13" t="s">
        <v>24</v>
      </c>
      <c r="B11" s="3" t="s">
        <v>25</v>
      </c>
      <c r="C11" s="24">
        <f t="shared" ref="C11:AL11" si="0">SUM(C12:C15)</f>
        <v>17717</v>
      </c>
      <c r="D11" s="90">
        <f t="shared" si="0"/>
        <v>1750</v>
      </c>
      <c r="E11" s="90">
        <f t="shared" si="0"/>
        <v>26435</v>
      </c>
      <c r="F11" s="90">
        <f t="shared" si="0"/>
        <v>45902</v>
      </c>
      <c r="G11" s="90">
        <f t="shared" si="0"/>
        <v>77006</v>
      </c>
      <c r="H11" s="47"/>
      <c r="I11" s="90">
        <f t="shared" si="0"/>
        <v>1797911.291408</v>
      </c>
      <c r="J11" s="90">
        <f t="shared" si="0"/>
        <v>79490.318184300006</v>
      </c>
      <c r="K11" s="90">
        <f t="shared" si="0"/>
        <v>526531.10337500006</v>
      </c>
      <c r="L11" s="90">
        <f t="shared" si="0"/>
        <v>99657.635603000002</v>
      </c>
      <c r="M11" s="90">
        <f t="shared" si="0"/>
        <v>104927.55</v>
      </c>
      <c r="N11" s="75">
        <f>SUM(N12:N15)</f>
        <v>731116.28897800017</v>
      </c>
      <c r="O11" s="90">
        <f t="shared" si="0"/>
        <v>62883.618115899997</v>
      </c>
      <c r="P11" s="90">
        <f t="shared" si="0"/>
        <v>553649.03979081498</v>
      </c>
      <c r="Q11" s="90">
        <f t="shared" si="0"/>
        <v>475246.16990838194</v>
      </c>
      <c r="R11" s="90">
        <f t="shared" si="0"/>
        <v>268879.75000000006</v>
      </c>
      <c r="S11" s="90">
        <f t="shared" si="0"/>
        <v>2712.66</v>
      </c>
      <c r="T11" s="90">
        <f t="shared" si="0"/>
        <v>0</v>
      </c>
      <c r="U11" s="66">
        <f t="shared" si="0"/>
        <v>271592.41000000003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375993.95</v>
      </c>
      <c r="AA11" s="91">
        <f t="shared" si="0"/>
        <v>240993.89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95" customHeight="1">
      <c r="A12" s="17"/>
      <c r="B12" s="39" t="s">
        <v>26</v>
      </c>
      <c r="C12" s="125">
        <v>17717</v>
      </c>
      <c r="D12" s="93">
        <v>1750</v>
      </c>
      <c r="E12" s="93">
        <v>26435</v>
      </c>
      <c r="F12" s="62">
        <f>SUM(C12:E12)</f>
        <v>45902</v>
      </c>
      <c r="G12" s="93">
        <v>77006</v>
      </c>
      <c r="H12" s="46"/>
      <c r="I12" s="93">
        <v>1797911.291408</v>
      </c>
      <c r="J12" s="93">
        <v>79490.318184300006</v>
      </c>
      <c r="K12" s="93">
        <v>526531.10337500006</v>
      </c>
      <c r="L12" s="93">
        <v>99657.635603000002</v>
      </c>
      <c r="M12" s="93">
        <v>104927.55</v>
      </c>
      <c r="N12" s="76">
        <f>SUM(K12:M12)</f>
        <v>731116.28897800017</v>
      </c>
      <c r="O12" s="93">
        <v>62883.618115899997</v>
      </c>
      <c r="P12" s="93">
        <v>553649.03979081498</v>
      </c>
      <c r="Q12" s="93">
        <v>475246.16990838194</v>
      </c>
      <c r="R12" s="93">
        <v>268879.75000000006</v>
      </c>
      <c r="S12" s="93">
        <v>2712.66</v>
      </c>
      <c r="T12" s="93">
        <v>0</v>
      </c>
      <c r="U12" s="62">
        <f>SUM(R12:T12)</f>
        <v>271592.41000000003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375993.95</v>
      </c>
      <c r="AA12" s="94">
        <v>240993.89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9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9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9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95" customHeight="1" thickBot="1">
      <c r="A16" s="13" t="s">
        <v>30</v>
      </c>
      <c r="B16" s="3" t="s">
        <v>11</v>
      </c>
      <c r="C16" s="26">
        <v>68529</v>
      </c>
      <c r="D16" s="102">
        <v>4673</v>
      </c>
      <c r="E16" s="102">
        <v>900</v>
      </c>
      <c r="F16" s="65">
        <f>SUM(C16:E16)</f>
        <v>74102</v>
      </c>
      <c r="G16" s="102">
        <v>44857</v>
      </c>
      <c r="H16" s="47"/>
      <c r="I16" s="102">
        <v>569405.43532199995</v>
      </c>
      <c r="J16" s="102">
        <v>0</v>
      </c>
      <c r="K16" s="102">
        <v>507969.13542199996</v>
      </c>
      <c r="L16" s="102">
        <v>59310.299899999998</v>
      </c>
      <c r="M16" s="102">
        <v>0</v>
      </c>
      <c r="N16" s="79">
        <f>SUM(K16:M16)</f>
        <v>567279.43532199995</v>
      </c>
      <c r="O16" s="102">
        <v>0</v>
      </c>
      <c r="P16" s="102">
        <v>460540.09504781349</v>
      </c>
      <c r="Q16" s="102">
        <v>460540.09504781349</v>
      </c>
      <c r="R16" s="102">
        <v>101362.20999999996</v>
      </c>
      <c r="S16" s="102">
        <v>13403.11</v>
      </c>
      <c r="T16" s="102">
        <v>0</v>
      </c>
      <c r="U16" s="65">
        <f>SUM(R16:T16)</f>
        <v>114765.31999999996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173280.93999999997</v>
      </c>
      <c r="AA16" s="103">
        <v>173280.93999999997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95" customHeight="1" thickBot="1">
      <c r="A17" s="13" t="s">
        <v>31</v>
      </c>
      <c r="B17" s="3" t="s">
        <v>32</v>
      </c>
      <c r="C17" s="24">
        <f>SUM(C18:C19)</f>
        <v>35936</v>
      </c>
      <c r="D17" s="90">
        <f>SUM(D18:D19)</f>
        <v>2438</v>
      </c>
      <c r="E17" s="90">
        <f>SUM(E18:E19)</f>
        <v>0</v>
      </c>
      <c r="F17" s="66">
        <f>SUM(F18:F19)</f>
        <v>38374</v>
      </c>
      <c r="G17" s="90">
        <f>SUM(G18:G19)</f>
        <v>81602</v>
      </c>
      <c r="H17" s="50"/>
      <c r="I17" s="90">
        <f t="shared" ref="I17:AA17" si="1">SUM(I18:I19)</f>
        <v>525612.6725757001</v>
      </c>
      <c r="J17" s="90">
        <f t="shared" si="1"/>
        <v>0</v>
      </c>
      <c r="K17" s="90">
        <f t="shared" si="1"/>
        <v>463660.39101899997</v>
      </c>
      <c r="L17" s="90">
        <f t="shared" si="1"/>
        <v>43750.741657699997</v>
      </c>
      <c r="M17" s="90">
        <f t="shared" si="1"/>
        <v>0</v>
      </c>
      <c r="N17" s="75">
        <f t="shared" si="1"/>
        <v>507411.13267670001</v>
      </c>
      <c r="O17" s="90">
        <f t="shared" si="1"/>
        <v>0</v>
      </c>
      <c r="P17" s="90">
        <f t="shared" si="1"/>
        <v>324199.99564573448</v>
      </c>
      <c r="Q17" s="90">
        <f t="shared" si="1"/>
        <v>323510.56510019477</v>
      </c>
      <c r="R17" s="90">
        <f t="shared" si="1"/>
        <v>6600.0000000000073</v>
      </c>
      <c r="S17" s="90">
        <f t="shared" si="1"/>
        <v>0</v>
      </c>
      <c r="T17" s="90">
        <f t="shared" si="1"/>
        <v>0</v>
      </c>
      <c r="U17" s="66">
        <f t="shared" si="1"/>
        <v>6600.0000000000073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36482.31</v>
      </c>
      <c r="AA17" s="91">
        <f t="shared" si="1"/>
        <v>36482.31</v>
      </c>
      <c r="AC17" s="89">
        <f t="shared" ref="AC17:AL17" si="2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95" customHeight="1">
      <c r="A18" s="17"/>
      <c r="B18" s="6" t="s">
        <v>33</v>
      </c>
      <c r="C18" s="27">
        <v>33959</v>
      </c>
      <c r="D18" s="105">
        <v>1500</v>
      </c>
      <c r="E18" s="105">
        <v>0</v>
      </c>
      <c r="F18" s="67">
        <f>SUM(C18:E18)</f>
        <v>35459</v>
      </c>
      <c r="G18" s="105">
        <v>71514</v>
      </c>
      <c r="H18" s="49"/>
      <c r="I18" s="105">
        <v>363082.00644000003</v>
      </c>
      <c r="J18" s="105">
        <v>0</v>
      </c>
      <c r="K18" s="105">
        <v>348012.34643999999</v>
      </c>
      <c r="L18" s="105">
        <v>12739.96</v>
      </c>
      <c r="M18" s="105">
        <v>0</v>
      </c>
      <c r="N18" s="80">
        <f>SUM(K18:M18)</f>
        <v>360752.30644000001</v>
      </c>
      <c r="O18" s="105">
        <v>0</v>
      </c>
      <c r="P18" s="105">
        <v>181987.17370092473</v>
      </c>
      <c r="Q18" s="105">
        <v>181297.74315538502</v>
      </c>
      <c r="R18" s="105">
        <v>6600.0000000000073</v>
      </c>
      <c r="S18" s="105">
        <v>0</v>
      </c>
      <c r="T18" s="105">
        <v>0</v>
      </c>
      <c r="U18" s="67">
        <f>SUM(R18:T18)</f>
        <v>6600.0000000000073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36482.32</v>
      </c>
      <c r="AA18" s="106">
        <v>36482.32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95" customHeight="1" thickBot="1">
      <c r="A19" s="20"/>
      <c r="B19" s="41" t="s">
        <v>34</v>
      </c>
      <c r="C19" s="28">
        <v>1977</v>
      </c>
      <c r="D19" s="108">
        <v>938</v>
      </c>
      <c r="E19" s="108">
        <v>0</v>
      </c>
      <c r="F19" s="68">
        <f>SUM(C19:E19)</f>
        <v>2915</v>
      </c>
      <c r="G19" s="108">
        <v>10088</v>
      </c>
      <c r="H19" s="48"/>
      <c r="I19" s="108">
        <v>162530.66613570001</v>
      </c>
      <c r="J19" s="108">
        <v>0</v>
      </c>
      <c r="K19" s="108">
        <v>115648.04457900001</v>
      </c>
      <c r="L19" s="108">
        <v>31010.781657699998</v>
      </c>
      <c r="M19" s="108">
        <v>0</v>
      </c>
      <c r="N19" s="81">
        <f>SUM(K19:M19)</f>
        <v>146658.8262367</v>
      </c>
      <c r="O19" s="108">
        <v>0</v>
      </c>
      <c r="P19" s="108">
        <v>142212.82194480975</v>
      </c>
      <c r="Q19" s="108">
        <v>142212.82194480975</v>
      </c>
      <c r="R19" s="108">
        <v>8.6736173798840355E-18</v>
      </c>
      <c r="S19" s="108">
        <v>0</v>
      </c>
      <c r="T19" s="108">
        <v>0</v>
      </c>
      <c r="U19" s="68">
        <f>SUM(R19:T19)</f>
        <v>8.6736173798840355E-18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-0.01</v>
      </c>
      <c r="AA19" s="109">
        <v>-0.01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95" customHeight="1" thickBot="1">
      <c r="A20" s="13" t="s">
        <v>35</v>
      </c>
      <c r="B20" s="3" t="s">
        <v>2</v>
      </c>
      <c r="C20" s="29">
        <v>27269</v>
      </c>
      <c r="D20" s="111">
        <v>8079</v>
      </c>
      <c r="E20" s="111">
        <v>66675</v>
      </c>
      <c r="F20" s="69">
        <f>SUM(C20:E20)</f>
        <v>102023</v>
      </c>
      <c r="G20" s="111">
        <v>154136</v>
      </c>
      <c r="H20" s="47"/>
      <c r="I20" s="111">
        <v>33501641.455999997</v>
      </c>
      <c r="J20" s="111">
        <v>3016416.0174799999</v>
      </c>
      <c r="K20" s="111">
        <v>10817952.219600001</v>
      </c>
      <c r="L20" s="111">
        <v>4141629.5343999998</v>
      </c>
      <c r="M20" s="111">
        <v>17235567.039999999</v>
      </c>
      <c r="N20" s="82">
        <f>SUM(K20:M20)</f>
        <v>32195148.794</v>
      </c>
      <c r="O20" s="111">
        <v>3016416.0174799999</v>
      </c>
      <c r="P20" s="111">
        <v>15157104.185150862</v>
      </c>
      <c r="Q20" s="111">
        <v>14397523.83977646</v>
      </c>
      <c r="R20" s="111">
        <v>5913210.6300000008</v>
      </c>
      <c r="S20" s="111">
        <v>2121579.0608000001</v>
      </c>
      <c r="T20" s="111">
        <v>1165400.2492</v>
      </c>
      <c r="U20" s="69">
        <f>SUM(R20:T20)</f>
        <v>9200189.9400000013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12327307.050000001</v>
      </c>
      <c r="AA20" s="112">
        <v>12327307.050000001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95" customHeight="1" thickBot="1">
      <c r="A21" s="13" t="s">
        <v>36</v>
      </c>
      <c r="B21" s="3" t="s">
        <v>37</v>
      </c>
      <c r="C21" s="24">
        <f t="shared" ref="C21:AA21" si="3">SUM(C22:C23)</f>
        <v>3161</v>
      </c>
      <c r="D21" s="90">
        <f t="shared" si="3"/>
        <v>18438</v>
      </c>
      <c r="E21" s="90">
        <f t="shared" si="3"/>
        <v>0</v>
      </c>
      <c r="F21" s="66">
        <f t="shared" si="3"/>
        <v>21599</v>
      </c>
      <c r="G21" s="90">
        <f t="shared" si="3"/>
        <v>229655</v>
      </c>
      <c r="H21" s="90">
        <f t="shared" si="3"/>
        <v>21599</v>
      </c>
      <c r="I21" s="90">
        <f t="shared" si="3"/>
        <v>4923387.1792378705</v>
      </c>
      <c r="J21" s="90">
        <f t="shared" si="3"/>
        <v>315447.11710372014</v>
      </c>
      <c r="K21" s="90">
        <f t="shared" si="3"/>
        <v>2476957.6530840001</v>
      </c>
      <c r="L21" s="90">
        <f t="shared" si="3"/>
        <v>1728473.7562492501</v>
      </c>
      <c r="M21" s="90">
        <f t="shared" si="3"/>
        <v>0</v>
      </c>
      <c r="N21" s="75">
        <f t="shared" si="3"/>
        <v>4205431.4093332505</v>
      </c>
      <c r="O21" s="90">
        <f t="shared" si="3"/>
        <v>307899.95929092012</v>
      </c>
      <c r="P21" s="90">
        <f t="shared" si="3"/>
        <v>4708432.3865715899</v>
      </c>
      <c r="Q21" s="90">
        <f t="shared" si="3"/>
        <v>4577688.2470911201</v>
      </c>
      <c r="R21" s="90">
        <f t="shared" si="3"/>
        <v>1329144.4863320007</v>
      </c>
      <c r="S21" s="90">
        <f t="shared" si="3"/>
        <v>1874413.4236679999</v>
      </c>
      <c r="T21" s="90">
        <f t="shared" si="3"/>
        <v>0</v>
      </c>
      <c r="U21" s="66">
        <f t="shared" si="3"/>
        <v>3203557.9100000006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3128610.8200000003</v>
      </c>
      <c r="AA21" s="91">
        <f t="shared" si="3"/>
        <v>3128610.8200000003</v>
      </c>
      <c r="AC21" s="89">
        <f t="shared" ref="AC21:AL21" si="4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95" customHeight="1">
      <c r="A22" s="21"/>
      <c r="B22" s="6" t="s">
        <v>38</v>
      </c>
      <c r="C22" s="125">
        <v>3161</v>
      </c>
      <c r="D22" s="93">
        <v>18438</v>
      </c>
      <c r="E22" s="93">
        <v>0</v>
      </c>
      <c r="F22" s="62">
        <f>SUM(C22:E22)</f>
        <v>21599</v>
      </c>
      <c r="G22" s="93">
        <v>229655</v>
      </c>
      <c r="H22" s="93">
        <v>21599</v>
      </c>
      <c r="I22" s="93">
        <v>4923387.1792378705</v>
      </c>
      <c r="J22" s="93">
        <v>315447.11710372014</v>
      </c>
      <c r="K22" s="93">
        <v>2476957.6530840001</v>
      </c>
      <c r="L22" s="93">
        <v>1728473.7562492501</v>
      </c>
      <c r="M22" s="93">
        <v>0</v>
      </c>
      <c r="N22" s="76">
        <f>SUM(K22:M22)</f>
        <v>4205431.4093332505</v>
      </c>
      <c r="O22" s="93">
        <v>307899.95929092012</v>
      </c>
      <c r="P22" s="93">
        <v>4708432.3865715899</v>
      </c>
      <c r="Q22" s="93">
        <v>4577688.2470911201</v>
      </c>
      <c r="R22" s="93">
        <v>1329144.4863320007</v>
      </c>
      <c r="S22" s="93">
        <v>1874413.4236679999</v>
      </c>
      <c r="T22" s="93">
        <v>0</v>
      </c>
      <c r="U22" s="62">
        <f>SUM(R22:T22)</f>
        <v>3203557.9100000006</v>
      </c>
      <c r="V22" s="93">
        <v>0</v>
      </c>
      <c r="W22" s="93">
        <v>0</v>
      </c>
      <c r="X22" s="93">
        <v>0</v>
      </c>
      <c r="Y22" s="62">
        <f>SUM(V22:X22)</f>
        <v>0</v>
      </c>
      <c r="Z22" s="93">
        <v>3128610.8200000003</v>
      </c>
      <c r="AA22" s="94">
        <v>3128610.8200000003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9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95" customHeight="1" thickBot="1">
      <c r="A24" s="13" t="s">
        <v>40</v>
      </c>
      <c r="B24" s="3" t="s">
        <v>41</v>
      </c>
      <c r="C24" s="31">
        <f t="shared" ref="C24:AA24" si="5">SUM(C25:C27)</f>
        <v>5228</v>
      </c>
      <c r="D24" s="114">
        <f t="shared" si="5"/>
        <v>159630</v>
      </c>
      <c r="E24" s="114">
        <f t="shared" si="5"/>
        <v>0</v>
      </c>
      <c r="F24" s="70">
        <f t="shared" si="5"/>
        <v>164858</v>
      </c>
      <c r="G24" s="114">
        <f t="shared" si="5"/>
        <v>53910</v>
      </c>
      <c r="H24" s="114">
        <f t="shared" si="5"/>
        <v>164853</v>
      </c>
      <c r="I24" s="114">
        <f t="shared" si="5"/>
        <v>1153137.639004247</v>
      </c>
      <c r="J24" s="114">
        <f t="shared" si="5"/>
        <v>11443.2008746662</v>
      </c>
      <c r="K24" s="114">
        <f t="shared" si="5"/>
        <v>386733.20002376474</v>
      </c>
      <c r="L24" s="114">
        <f t="shared" si="5"/>
        <v>658248.04359825526</v>
      </c>
      <c r="M24" s="114">
        <f t="shared" si="5"/>
        <v>0</v>
      </c>
      <c r="N24" s="15">
        <f t="shared" si="5"/>
        <v>1044981.2436220201</v>
      </c>
      <c r="O24" s="114">
        <f t="shared" si="5"/>
        <v>11126.301086666199</v>
      </c>
      <c r="P24" s="114">
        <f t="shared" si="5"/>
        <v>1185126.7229647273</v>
      </c>
      <c r="Q24" s="114">
        <f t="shared" si="5"/>
        <v>1180656.9846242259</v>
      </c>
      <c r="R24" s="114">
        <f t="shared" si="5"/>
        <v>308579.94358252943</v>
      </c>
      <c r="S24" s="114">
        <f t="shared" si="5"/>
        <v>186483.38641747058</v>
      </c>
      <c r="T24" s="114">
        <f t="shared" si="5"/>
        <v>0</v>
      </c>
      <c r="U24" s="70">
        <f t="shared" si="5"/>
        <v>495063.33</v>
      </c>
      <c r="V24" s="114">
        <f t="shared" si="5"/>
        <v>0</v>
      </c>
      <c r="W24" s="114">
        <f t="shared" si="5"/>
        <v>0</v>
      </c>
      <c r="X24" s="114">
        <f t="shared" si="5"/>
        <v>0</v>
      </c>
      <c r="Y24" s="70">
        <f t="shared" si="5"/>
        <v>0</v>
      </c>
      <c r="Z24" s="114">
        <f t="shared" si="5"/>
        <v>511241.13000000006</v>
      </c>
      <c r="AA24" s="115">
        <f t="shared" si="5"/>
        <v>509292.52000000008</v>
      </c>
      <c r="AC24" s="113">
        <f t="shared" ref="AC24:AL24" si="6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95" customHeight="1">
      <c r="A25" s="17"/>
      <c r="B25" s="6" t="s">
        <v>42</v>
      </c>
      <c r="C25" s="125">
        <v>2271</v>
      </c>
      <c r="D25" s="93">
        <v>157192</v>
      </c>
      <c r="E25" s="93">
        <v>0</v>
      </c>
      <c r="F25" s="62">
        <f>SUM(C25:E25)</f>
        <v>159463</v>
      </c>
      <c r="G25" s="93">
        <v>33811</v>
      </c>
      <c r="H25" s="93">
        <v>159463</v>
      </c>
      <c r="I25" s="93">
        <v>436090.29411764705</v>
      </c>
      <c r="J25" s="93">
        <v>0</v>
      </c>
      <c r="K25" s="93">
        <v>27735.869411764725</v>
      </c>
      <c r="L25" s="93">
        <v>408354.4705882353</v>
      </c>
      <c r="M25" s="93">
        <v>0</v>
      </c>
      <c r="N25" s="76">
        <f>SUM(K25:M25)</f>
        <v>436090.34</v>
      </c>
      <c r="O25" s="93">
        <v>0</v>
      </c>
      <c r="P25" s="93">
        <v>444305.14375366573</v>
      </c>
      <c r="Q25" s="93">
        <v>444305.14375366573</v>
      </c>
      <c r="R25" s="93">
        <v>1554.0988235294208</v>
      </c>
      <c r="S25" s="93">
        <v>29125.161176470581</v>
      </c>
      <c r="T25" s="93">
        <v>0</v>
      </c>
      <c r="U25" s="62">
        <f>SUM(R25:T25)</f>
        <v>30679.260000000002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30941.72</v>
      </c>
      <c r="AA25" s="94">
        <v>30941.72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95" customHeight="1">
      <c r="A26" s="18"/>
      <c r="B26" s="7" t="s">
        <v>3</v>
      </c>
      <c r="C26" s="32">
        <v>2952</v>
      </c>
      <c r="D26" s="129">
        <v>2438</v>
      </c>
      <c r="E26" s="129">
        <v>0</v>
      </c>
      <c r="F26" s="60">
        <f>SUM(C26:E26)</f>
        <v>5390</v>
      </c>
      <c r="G26" s="129">
        <v>20081</v>
      </c>
      <c r="H26" s="129">
        <v>5390</v>
      </c>
      <c r="I26" s="129">
        <v>696326.43124660011</v>
      </c>
      <c r="J26" s="129">
        <v>1461.3616999999999</v>
      </c>
      <c r="K26" s="129">
        <v>339317.45316400001</v>
      </c>
      <c r="L26" s="129">
        <v>249893.57301001999</v>
      </c>
      <c r="M26" s="129">
        <v>0</v>
      </c>
      <c r="N26" s="57">
        <f>SUM(K26:M26)</f>
        <v>589211.02617402002</v>
      </c>
      <c r="O26" s="129">
        <v>1461.3616999999999</v>
      </c>
      <c r="P26" s="129">
        <v>687126.78184193373</v>
      </c>
      <c r="Q26" s="129">
        <v>684062.54240220773</v>
      </c>
      <c r="R26" s="129">
        <v>307025.844759</v>
      </c>
      <c r="S26" s="129">
        <v>157358.22524100001</v>
      </c>
      <c r="T26" s="129">
        <v>0</v>
      </c>
      <c r="U26" s="60">
        <f>SUM(R26:T26)</f>
        <v>464384.07</v>
      </c>
      <c r="V26" s="129">
        <v>0</v>
      </c>
      <c r="W26" s="129">
        <v>0</v>
      </c>
      <c r="X26" s="129">
        <v>0</v>
      </c>
      <c r="Y26" s="60">
        <f>SUM(V26:X26)</f>
        <v>0</v>
      </c>
      <c r="Z26" s="129">
        <v>474552.99000000005</v>
      </c>
      <c r="AA26" s="130">
        <v>474552.99000000005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95" customHeight="1" thickBot="1">
      <c r="A27" s="20"/>
      <c r="B27" s="42" t="s">
        <v>43</v>
      </c>
      <c r="C27" s="33">
        <v>5</v>
      </c>
      <c r="D27" s="119">
        <v>0</v>
      </c>
      <c r="E27" s="119">
        <v>0</v>
      </c>
      <c r="F27" s="71">
        <f>SUM(C27:E27)</f>
        <v>5</v>
      </c>
      <c r="G27" s="119">
        <v>18</v>
      </c>
      <c r="H27" s="48"/>
      <c r="I27" s="119">
        <v>20720.913639999999</v>
      </c>
      <c r="J27" s="119">
        <v>9981.8391746662001</v>
      </c>
      <c r="K27" s="119">
        <v>19679.877447999999</v>
      </c>
      <c r="L27" s="119">
        <v>0</v>
      </c>
      <c r="M27" s="119">
        <v>0</v>
      </c>
      <c r="N27" s="83">
        <f>SUM(K27:M27)</f>
        <v>19679.877447999999</v>
      </c>
      <c r="O27" s="119">
        <v>9664.9393866661994</v>
      </c>
      <c r="P27" s="119">
        <v>53694.797369127773</v>
      </c>
      <c r="Q27" s="119">
        <v>52289.298468352543</v>
      </c>
      <c r="R27" s="119">
        <v>1.8189894035458565E-12</v>
      </c>
      <c r="S27" s="119">
        <v>0</v>
      </c>
      <c r="T27" s="119">
        <v>0</v>
      </c>
      <c r="U27" s="71">
        <f>SUM(R27:T27)</f>
        <v>1.8189894035458565E-12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5746.42</v>
      </c>
      <c r="AA27" s="120">
        <v>3797.8099999999995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95" customHeight="1" thickBot="1">
      <c r="A28" s="13" t="s">
        <v>44</v>
      </c>
      <c r="B28" s="3" t="s">
        <v>4</v>
      </c>
      <c r="C28" s="29">
        <v>1</v>
      </c>
      <c r="D28" s="111">
        <v>0</v>
      </c>
      <c r="E28" s="111">
        <v>0</v>
      </c>
      <c r="F28" s="69">
        <f>SUM(C28:E28)</f>
        <v>1</v>
      </c>
      <c r="G28" s="111">
        <v>2</v>
      </c>
      <c r="H28" s="51"/>
      <c r="I28" s="111">
        <v>40754.854399999997</v>
      </c>
      <c r="J28" s="111">
        <v>17212.737035827198</v>
      </c>
      <c r="K28" s="111">
        <v>40754.854399999997</v>
      </c>
      <c r="L28" s="111">
        <v>0</v>
      </c>
      <c r="M28" s="111">
        <v>0</v>
      </c>
      <c r="N28" s="82">
        <f>SUM(K28:M28)</f>
        <v>40754.854399999997</v>
      </c>
      <c r="O28" s="111">
        <v>17212.737035827198</v>
      </c>
      <c r="P28" s="111">
        <v>76484.912998716245</v>
      </c>
      <c r="Q28" s="111">
        <v>15162.289995762039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95" customHeight="1" thickBot="1">
      <c r="A29" s="22" t="s">
        <v>45</v>
      </c>
      <c r="B29" s="43" t="s">
        <v>12</v>
      </c>
      <c r="C29" s="34">
        <v>2</v>
      </c>
      <c r="D29" s="14">
        <v>0</v>
      </c>
      <c r="E29" s="14">
        <v>0</v>
      </c>
      <c r="F29" s="72">
        <f>SUM(C29:E29)</f>
        <v>2</v>
      </c>
      <c r="G29" s="14">
        <v>1</v>
      </c>
      <c r="H29" s="52">
        <v>2</v>
      </c>
      <c r="I29" s="14">
        <v>51374.800329999998</v>
      </c>
      <c r="J29" s="14">
        <v>51374.800329999998</v>
      </c>
      <c r="K29" s="14">
        <v>51374.800329999998</v>
      </c>
      <c r="L29" s="14">
        <v>0</v>
      </c>
      <c r="M29" s="14">
        <v>0</v>
      </c>
      <c r="N29" s="84">
        <f>SUM(K29:M29)</f>
        <v>51374.800329999998</v>
      </c>
      <c r="O29" s="14">
        <v>51374.800329999998</v>
      </c>
      <c r="P29" s="14">
        <v>12505.649255149699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t="shared" ref="I30:AA30" si="7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t="shared" ref="AC30:AL30" si="8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2</v>
      </c>
      <c r="D33" s="111">
        <v>0</v>
      </c>
      <c r="E33" s="111">
        <v>0</v>
      </c>
      <c r="F33" s="69">
        <f>SUM(C33:E33)</f>
        <v>2</v>
      </c>
      <c r="G33" s="111">
        <v>3</v>
      </c>
      <c r="H33" s="111">
        <v>2</v>
      </c>
      <c r="I33" s="111">
        <v>85538.611600000004</v>
      </c>
      <c r="J33" s="111">
        <v>68213.596506000002</v>
      </c>
      <c r="K33" s="111">
        <v>85538.611600000004</v>
      </c>
      <c r="L33" s="111">
        <v>0</v>
      </c>
      <c r="M33" s="111">
        <v>0</v>
      </c>
      <c r="N33" s="82">
        <f>SUM(K33:M33)</f>
        <v>85538.611600000004</v>
      </c>
      <c r="O33" s="111">
        <v>62624.852213279897</v>
      </c>
      <c r="P33" s="111">
        <v>49118.290747114312</v>
      </c>
      <c r="Q33" s="111">
        <v>40224.52980919784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t="shared" ref="I34:AA34" si="9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t="shared" ref="AC34:AL34" si="10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984</v>
      </c>
      <c r="D37" s="117">
        <v>55</v>
      </c>
      <c r="E37" s="117">
        <v>0</v>
      </c>
      <c r="F37" s="73">
        <f>SUM(C37:E37)</f>
        <v>1039</v>
      </c>
      <c r="G37" s="117">
        <v>830</v>
      </c>
      <c r="H37" s="50"/>
      <c r="I37" s="117">
        <v>547669.86397800001</v>
      </c>
      <c r="J37" s="117">
        <v>638152.38939410367</v>
      </c>
      <c r="K37" s="117">
        <v>542253.23068100004</v>
      </c>
      <c r="L37" s="117">
        <v>5385.0126970000001</v>
      </c>
      <c r="M37" s="117">
        <v>0</v>
      </c>
      <c r="N37" s="85">
        <f>SUM(K37:M37)</f>
        <v>547638.2433780001</v>
      </c>
      <c r="O37" s="117">
        <v>638152.38939410367</v>
      </c>
      <c r="P37" s="117">
        <v>299317.65817187243</v>
      </c>
      <c r="Q37" s="117">
        <v>72012.119373258727</v>
      </c>
      <c r="R37" s="117">
        <v>10182.56599999999</v>
      </c>
      <c r="S37" s="117">
        <v>295.34399999999999</v>
      </c>
      <c r="T37" s="117">
        <v>0</v>
      </c>
      <c r="U37" s="73">
        <f>SUM(R37:T37)</f>
        <v>10477.909999999989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107073.97</v>
      </c>
      <c r="AA37" s="118">
        <v>106548.52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1505</v>
      </c>
      <c r="D38" s="111">
        <v>9794</v>
      </c>
      <c r="E38" s="111">
        <v>0</v>
      </c>
      <c r="F38" s="69">
        <f>SUM(C38:E38)</f>
        <v>11299</v>
      </c>
      <c r="G38" s="111">
        <v>22077</v>
      </c>
      <c r="H38" s="51"/>
      <c r="I38" s="111">
        <v>2809942.1600820017</v>
      </c>
      <c r="J38" s="111">
        <v>2618236.8454493559</v>
      </c>
      <c r="K38" s="111">
        <v>2360423.2589540007</v>
      </c>
      <c r="L38" s="111">
        <v>373509.20915799995</v>
      </c>
      <c r="M38" s="111">
        <v>0</v>
      </c>
      <c r="N38" s="82">
        <f>SUM(K38:M38)</f>
        <v>2733932.4681120007</v>
      </c>
      <c r="O38" s="111">
        <v>2580739.1465614047</v>
      </c>
      <c r="P38" s="111">
        <v>2988518.5954507207</v>
      </c>
      <c r="Q38" s="111">
        <v>495373.89600248961</v>
      </c>
      <c r="R38" s="111">
        <v>174206.33807699999</v>
      </c>
      <c r="S38" s="111">
        <v>270355.651923</v>
      </c>
      <c r="T38" s="111">
        <v>0</v>
      </c>
      <c r="U38" s="69">
        <f>SUM(R38:T38)</f>
        <v>444561.99</v>
      </c>
      <c r="V38" s="111">
        <v>97107.321195469645</v>
      </c>
      <c r="W38" s="111">
        <v>153713.28880453069</v>
      </c>
      <c r="X38" s="111">
        <v>0</v>
      </c>
      <c r="Y38" s="69">
        <f>SUM(V38:X38)</f>
        <v>250820.61000000034</v>
      </c>
      <c r="Z38" s="111">
        <v>1143950.3800000001</v>
      </c>
      <c r="AA38" s="112">
        <v>392950.33000000007</v>
      </c>
      <c r="AC38" s="110">
        <v>0</v>
      </c>
      <c r="AD38" s="111">
        <v>0</v>
      </c>
      <c r="AE38" s="111">
        <v>0</v>
      </c>
      <c r="AF38" s="111">
        <v>0</v>
      </c>
      <c r="AG38" s="111">
        <v>24750.224552464664</v>
      </c>
      <c r="AH38" s="111">
        <v>8220.7860207551203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2</v>
      </c>
      <c r="D39" s="111">
        <v>0</v>
      </c>
      <c r="E39" s="111">
        <v>0</v>
      </c>
      <c r="F39" s="69">
        <f>SUM(C39:E39)</f>
        <v>2</v>
      </c>
      <c r="G39" s="111">
        <v>3</v>
      </c>
      <c r="H39" s="51"/>
      <c r="I39" s="111">
        <v>55966.614500000003</v>
      </c>
      <c r="J39" s="111">
        <v>1197.68</v>
      </c>
      <c r="K39" s="111">
        <v>55966.614500000003</v>
      </c>
      <c r="L39" s="111">
        <v>0</v>
      </c>
      <c r="M39" s="111">
        <v>0</v>
      </c>
      <c r="N39" s="82">
        <f>SUM(K39:M39)</f>
        <v>55966.614500000003</v>
      </c>
      <c r="O39" s="111">
        <v>1197.68</v>
      </c>
      <c r="P39" s="111">
        <v>35390.120276287744</v>
      </c>
      <c r="Q39" s="111">
        <v>13363.498049051646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333440</v>
      </c>
      <c r="AA39" s="112">
        <v>0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1989</v>
      </c>
      <c r="D40" s="90">
        <f>SUM(D41:D43)</f>
        <v>16</v>
      </c>
      <c r="E40" s="90">
        <f>SUM(E41:E43)</f>
        <v>0</v>
      </c>
      <c r="F40" s="66">
        <f>SUM(F41:F43)</f>
        <v>2005</v>
      </c>
      <c r="G40" s="90">
        <f>SUM(G41:G43)</f>
        <v>2903</v>
      </c>
      <c r="H40" s="51"/>
      <c r="I40" s="90">
        <f t="shared" ref="I40:AA40" si="11">SUM(I41:I43)</f>
        <v>734573.29870000004</v>
      </c>
      <c r="J40" s="90">
        <f t="shared" si="11"/>
        <v>587659.50146000006</v>
      </c>
      <c r="K40" s="90">
        <f t="shared" si="11"/>
        <v>730650.57869999995</v>
      </c>
      <c r="L40" s="90">
        <f t="shared" si="11"/>
        <v>3831</v>
      </c>
      <c r="M40" s="90">
        <f t="shared" si="11"/>
        <v>0</v>
      </c>
      <c r="N40" s="75">
        <f t="shared" si="11"/>
        <v>734481.57869999995</v>
      </c>
      <c r="O40" s="90">
        <f t="shared" si="11"/>
        <v>587586.12546000001</v>
      </c>
      <c r="P40" s="90">
        <f t="shared" si="11"/>
        <v>500344.49041101779</v>
      </c>
      <c r="Q40" s="90">
        <f t="shared" si="11"/>
        <v>100062.44746377491</v>
      </c>
      <c r="R40" s="90">
        <f t="shared" si="11"/>
        <v>510038.82</v>
      </c>
      <c r="S40" s="90">
        <f t="shared" si="11"/>
        <v>0</v>
      </c>
      <c r="T40" s="90">
        <f t="shared" si="11"/>
        <v>0</v>
      </c>
      <c r="U40" s="66">
        <f t="shared" si="11"/>
        <v>510038.82</v>
      </c>
      <c r="V40" s="90">
        <f t="shared" si="11"/>
        <v>408031.05000000005</v>
      </c>
      <c r="W40" s="90">
        <f t="shared" si="11"/>
        <v>0</v>
      </c>
      <c r="X40" s="90">
        <f t="shared" si="11"/>
        <v>0</v>
      </c>
      <c r="Y40" s="66">
        <f t="shared" si="11"/>
        <v>408031.05000000005</v>
      </c>
      <c r="Z40" s="90">
        <f t="shared" si="11"/>
        <v>472355.89999999991</v>
      </c>
      <c r="AA40" s="91">
        <f t="shared" si="11"/>
        <v>93515.003999999899</v>
      </c>
      <c r="AC40" s="89">
        <f t="shared" ref="AC40:AL40" si="12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1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1745.2054794520554</v>
      </c>
      <c r="Q41" s="122">
        <v>349.04109589041173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-535.5</v>
      </c>
      <c r="AA41" s="123">
        <v>-535.5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1968</v>
      </c>
      <c r="D42" s="129">
        <v>16</v>
      </c>
      <c r="E42" s="129">
        <v>0</v>
      </c>
      <c r="F42" s="60">
        <f>SUM(C42:E42)</f>
        <v>1984</v>
      </c>
      <c r="G42" s="129">
        <v>2871</v>
      </c>
      <c r="H42" s="127"/>
      <c r="I42" s="129">
        <v>646233.71550000005</v>
      </c>
      <c r="J42" s="129">
        <v>516987.83490000002</v>
      </c>
      <c r="K42" s="129">
        <v>642310.99549999996</v>
      </c>
      <c r="L42" s="129">
        <v>3831</v>
      </c>
      <c r="M42" s="129">
        <v>0</v>
      </c>
      <c r="N42" s="57">
        <f>SUM(K42:M42)</f>
        <v>646141.99549999996</v>
      </c>
      <c r="O42" s="129">
        <v>516914.45890000003</v>
      </c>
      <c r="P42" s="129">
        <v>459504.21308800147</v>
      </c>
      <c r="Q42" s="129">
        <v>92096.267970733927</v>
      </c>
      <c r="R42" s="129">
        <v>510038.82</v>
      </c>
      <c r="S42" s="129">
        <v>0</v>
      </c>
      <c r="T42" s="129">
        <v>0</v>
      </c>
      <c r="U42" s="60">
        <f>SUM(R42:T42)</f>
        <v>510038.82</v>
      </c>
      <c r="V42" s="129">
        <v>408031.05000000005</v>
      </c>
      <c r="W42" s="129">
        <v>0</v>
      </c>
      <c r="X42" s="129">
        <v>0</v>
      </c>
      <c r="Y42" s="60">
        <f>SUM(V42:X42)</f>
        <v>408031.05000000005</v>
      </c>
      <c r="Z42" s="129">
        <v>778444.62999999989</v>
      </c>
      <c r="AA42" s="130">
        <v>155688.90199999989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21</v>
      </c>
      <c r="D43" s="119">
        <v>0</v>
      </c>
      <c r="E43" s="119">
        <v>0</v>
      </c>
      <c r="F43" s="71">
        <f>SUM(C43:E43)</f>
        <v>21</v>
      </c>
      <c r="G43" s="119">
        <v>31</v>
      </c>
      <c r="H43" s="48"/>
      <c r="I43" s="119">
        <v>88339.583199999994</v>
      </c>
      <c r="J43" s="119">
        <v>70671.666559999998</v>
      </c>
      <c r="K43" s="119">
        <v>88339.583199999994</v>
      </c>
      <c r="L43" s="119">
        <v>0</v>
      </c>
      <c r="M43" s="119">
        <v>0</v>
      </c>
      <c r="N43" s="83">
        <f>SUM(K43:M43)</f>
        <v>88339.583199999994</v>
      </c>
      <c r="O43" s="119">
        <v>70671.666559999998</v>
      </c>
      <c r="P43" s="119">
        <v>39095.071843564248</v>
      </c>
      <c r="Q43" s="119">
        <v>7617.1383971505711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-305553.23</v>
      </c>
      <c r="AA43" s="120">
        <v>-61638.397999999986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167</v>
      </c>
      <c r="D45" s="114">
        <f>SUM(D46:D48)</f>
        <v>170</v>
      </c>
      <c r="E45" s="114">
        <f>SUM(E46:E48)</f>
        <v>0</v>
      </c>
      <c r="F45" s="70">
        <f>SUM(F46:F48)</f>
        <v>337</v>
      </c>
      <c r="G45" s="114">
        <f>SUM(G46:G48)</f>
        <v>1378</v>
      </c>
      <c r="H45" s="51"/>
      <c r="I45" s="114">
        <f t="shared" ref="I45:AA45" si="13">SUM(I46:I48)</f>
        <v>1037653.5493019999</v>
      </c>
      <c r="J45" s="114">
        <f t="shared" si="13"/>
        <v>858471.2034680869</v>
      </c>
      <c r="K45" s="114">
        <f t="shared" si="13"/>
        <v>963309.10020199989</v>
      </c>
      <c r="L45" s="114">
        <f t="shared" si="13"/>
        <v>69373.165227999998</v>
      </c>
      <c r="M45" s="114">
        <f t="shared" si="13"/>
        <v>0</v>
      </c>
      <c r="N45" s="15">
        <f t="shared" si="13"/>
        <v>1032682.2654299999</v>
      </c>
      <c r="O45" s="114">
        <f t="shared" si="13"/>
        <v>855573.86206808686</v>
      </c>
      <c r="P45" s="114">
        <f t="shared" si="13"/>
        <v>864628.7657010688</v>
      </c>
      <c r="Q45" s="114">
        <f t="shared" si="13"/>
        <v>239553.80586758981</v>
      </c>
      <c r="R45" s="114">
        <f t="shared" si="13"/>
        <v>3671.8000000000065</v>
      </c>
      <c r="S45" s="114">
        <f t="shared" si="13"/>
        <v>0</v>
      </c>
      <c r="T45" s="114">
        <f t="shared" si="13"/>
        <v>0</v>
      </c>
      <c r="U45" s="70">
        <f t="shared" si="13"/>
        <v>3671.8000000000065</v>
      </c>
      <c r="V45" s="114">
        <f t="shared" si="13"/>
        <v>1775.1500000000187</v>
      </c>
      <c r="W45" s="114">
        <f t="shared" si="13"/>
        <v>0</v>
      </c>
      <c r="X45" s="114">
        <f t="shared" si="13"/>
        <v>0</v>
      </c>
      <c r="Y45" s="70">
        <f t="shared" si="13"/>
        <v>1775.1500000000187</v>
      </c>
      <c r="Z45" s="114">
        <f t="shared" si="13"/>
        <v>22041.279999999999</v>
      </c>
      <c r="AA45" s="115">
        <f t="shared" si="13"/>
        <v>11703.209999999986</v>
      </c>
      <c r="AC45" s="113">
        <f t="shared" ref="AC45:AL45" si="14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>
      <c r="A46" s="17"/>
      <c r="B46" s="10" t="s">
        <v>65</v>
      </c>
      <c r="C46" s="35">
        <v>72</v>
      </c>
      <c r="D46" s="132">
        <v>132</v>
      </c>
      <c r="E46" s="132">
        <v>0</v>
      </c>
      <c r="F46" s="61">
        <f>SUM(C46:E46)</f>
        <v>204</v>
      </c>
      <c r="G46" s="132">
        <v>983</v>
      </c>
      <c r="H46" s="49"/>
      <c r="I46" s="132">
        <v>435273.43171199993</v>
      </c>
      <c r="J46" s="132">
        <v>353863.93610938219</v>
      </c>
      <c r="K46" s="132">
        <v>398777.93251199997</v>
      </c>
      <c r="L46" s="132">
        <v>32013.439999999999</v>
      </c>
      <c r="M46" s="132">
        <v>0</v>
      </c>
      <c r="N46" s="58">
        <f>SUM(K46:M46)</f>
        <v>430791.37251199997</v>
      </c>
      <c r="O46" s="132">
        <v>351184.66267638217</v>
      </c>
      <c r="P46" s="132">
        <v>540818.86114196293</v>
      </c>
      <c r="Q46" s="132">
        <v>121724.26559041766</v>
      </c>
      <c r="R46" s="132">
        <v>132.20000000000073</v>
      </c>
      <c r="S46" s="132">
        <v>0</v>
      </c>
      <c r="T46" s="132">
        <v>0</v>
      </c>
      <c r="U46" s="61">
        <f>SUM(R46:T46)</f>
        <v>132.20000000000073</v>
      </c>
      <c r="V46" s="132">
        <v>66.10000000000764</v>
      </c>
      <c r="W46" s="132">
        <v>0</v>
      </c>
      <c r="X46" s="132">
        <v>0</v>
      </c>
      <c r="Y46" s="61">
        <f>SUM(V46:X46)</f>
        <v>66.10000000000764</v>
      </c>
      <c r="Z46" s="132">
        <v>9132.2000000000007</v>
      </c>
      <c r="AA46" s="133">
        <v>4566.1000000000004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>
      <c r="A47" s="18"/>
      <c r="B47" s="45" t="s">
        <v>66</v>
      </c>
      <c r="C47" s="126">
        <v>8</v>
      </c>
      <c r="D47" s="96">
        <v>3</v>
      </c>
      <c r="E47" s="96">
        <v>0</v>
      </c>
      <c r="F47" s="63">
        <f>SUM(C47:E47)</f>
        <v>11</v>
      </c>
      <c r="G47" s="96">
        <v>34</v>
      </c>
      <c r="H47" s="127"/>
      <c r="I47" s="96">
        <v>36067.359400000001</v>
      </c>
      <c r="J47" s="96">
        <v>21095.555089409001</v>
      </c>
      <c r="K47" s="96">
        <v>35310.638500000001</v>
      </c>
      <c r="L47" s="96">
        <v>746.76622799999996</v>
      </c>
      <c r="M47" s="96">
        <v>0</v>
      </c>
      <c r="N47" s="77">
        <f>SUM(K47:M47)</f>
        <v>36057.404728000001</v>
      </c>
      <c r="O47" s="96">
        <v>21095.555089409001</v>
      </c>
      <c r="P47" s="96">
        <v>32828.058707837532</v>
      </c>
      <c r="Q47" s="96">
        <v>16704.21665516463</v>
      </c>
      <c r="R47" s="96">
        <v>1.0231815394945443E-12</v>
      </c>
      <c r="S47" s="96">
        <v>0</v>
      </c>
      <c r="T47" s="96">
        <v>0</v>
      </c>
      <c r="U47" s="63">
        <f>SUM(R47:T47)</f>
        <v>1.0231815394945443E-12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916.94999999999993</v>
      </c>
      <c r="AA47" s="97">
        <v>916.94999999999993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87</v>
      </c>
      <c r="D48" s="119">
        <v>35</v>
      </c>
      <c r="E48" s="119">
        <v>0</v>
      </c>
      <c r="F48" s="71">
        <f>SUM(C48:E48)</f>
        <v>122</v>
      </c>
      <c r="G48" s="119">
        <v>361</v>
      </c>
      <c r="H48" s="127"/>
      <c r="I48" s="119">
        <v>566312.75818999996</v>
      </c>
      <c r="J48" s="119">
        <v>483511.71226929565</v>
      </c>
      <c r="K48" s="119">
        <v>529220.52918999991</v>
      </c>
      <c r="L48" s="119">
        <v>36612.959000000003</v>
      </c>
      <c r="M48" s="119">
        <v>0</v>
      </c>
      <c r="N48" s="83">
        <f>SUM(K48:M48)</f>
        <v>565833.48818999995</v>
      </c>
      <c r="O48" s="119">
        <v>483293.64430229564</v>
      </c>
      <c r="P48" s="119">
        <v>290981.84585126839</v>
      </c>
      <c r="Q48" s="119">
        <v>101125.32362200751</v>
      </c>
      <c r="R48" s="119">
        <v>3539.6000000000049</v>
      </c>
      <c r="S48" s="119">
        <v>0</v>
      </c>
      <c r="T48" s="119">
        <v>0</v>
      </c>
      <c r="U48" s="71">
        <f>SUM(R48:T48)</f>
        <v>3539.6000000000049</v>
      </c>
      <c r="V48" s="119">
        <v>1709.0500000000111</v>
      </c>
      <c r="W48" s="119">
        <v>0</v>
      </c>
      <c r="X48" s="119">
        <v>0</v>
      </c>
      <c r="Y48" s="71">
        <f>SUM(V48:X48)</f>
        <v>1709.0500000000111</v>
      </c>
      <c r="Z48" s="119">
        <v>11992.13</v>
      </c>
      <c r="AA48" s="120">
        <v>6220.1599999999862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162492</v>
      </c>
      <c r="D50" s="15">
        <f t="shared" ref="D50:AL50" si="15">D11+D16+D17+D20+D21+D24+D28+D29+D30+D33+D34+D37+D38+D39+D40+D44+D45+D49</f>
        <v>205043</v>
      </c>
      <c r="E50" s="15">
        <f t="shared" si="15"/>
        <v>94010</v>
      </c>
      <c r="F50" s="15">
        <f t="shared" si="15"/>
        <v>461545</v>
      </c>
      <c r="G50" s="15">
        <f t="shared" si="15"/>
        <v>668363</v>
      </c>
      <c r="H50" s="15">
        <f t="shared" si="15"/>
        <v>186456</v>
      </c>
      <c r="I50" s="15">
        <f t="shared" si="15"/>
        <v>47834569.426439807</v>
      </c>
      <c r="J50" s="15">
        <f t="shared" si="15"/>
        <v>8263315.4072860591</v>
      </c>
      <c r="K50" s="15">
        <f t="shared" si="15"/>
        <v>20010074.751890767</v>
      </c>
      <c r="L50" s="15">
        <f t="shared" si="15"/>
        <v>7183168.3984912047</v>
      </c>
      <c r="M50" s="15">
        <f t="shared" si="15"/>
        <v>17340494.59</v>
      </c>
      <c r="N50" s="15">
        <f t="shared" si="15"/>
        <v>44533737.740381971</v>
      </c>
      <c r="O50" s="15">
        <f t="shared" si="15"/>
        <v>8192787.4890361885</v>
      </c>
      <c r="P50" s="15">
        <f t="shared" si="15"/>
        <v>27215360.908183489</v>
      </c>
      <c r="Q50" s="15">
        <f t="shared" si="15"/>
        <v>22390918.48810932</v>
      </c>
      <c r="R50" s="15">
        <f t="shared" si="15"/>
        <v>8625876.5439915303</v>
      </c>
      <c r="S50" s="15">
        <f t="shared" si="15"/>
        <v>4469242.6368084699</v>
      </c>
      <c r="T50" s="15">
        <f t="shared" si="15"/>
        <v>1165400.2492</v>
      </c>
      <c r="U50" s="15">
        <f t="shared" si="15"/>
        <v>14260519.430000003</v>
      </c>
      <c r="V50" s="15">
        <f t="shared" si="15"/>
        <v>506913.52119546972</v>
      </c>
      <c r="W50" s="15">
        <f t="shared" si="15"/>
        <v>153713.28880453069</v>
      </c>
      <c r="X50" s="15">
        <f t="shared" si="15"/>
        <v>0</v>
      </c>
      <c r="Y50" s="15">
        <f t="shared" si="15"/>
        <v>660626.81000000041</v>
      </c>
      <c r="Z50" s="15">
        <f t="shared" si="15"/>
        <v>18631777.73</v>
      </c>
      <c r="AA50" s="16">
        <f t="shared" si="15"/>
        <v>17020684.594000004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24750.224552464664</v>
      </c>
      <c r="AH50" s="15">
        <f t="shared" si="15"/>
        <v>8220.7860207551203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Mariam Kentchadze</cp:lastModifiedBy>
  <cp:lastPrinted>2017-10-18T12:38:28Z</cp:lastPrinted>
  <dcterms:created xsi:type="dcterms:W3CDTF">1996-10-14T23:33:28Z</dcterms:created>
  <dcterms:modified xsi:type="dcterms:W3CDTF">2020-05-13T07:03:00Z</dcterms:modified>
</cp:coreProperties>
</file>