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\Finance\Mariami\Angarishgeba\2020\For Them 30.09.2020\"/>
    </mc:Choice>
  </mc:AlternateContent>
  <bookViews>
    <workbookView xWindow="0" yWindow="0" windowWidth="20490" windowHeight="7530" tabRatio="929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52511"/>
</workbook>
</file>

<file path=xl/calcChain.xml><?xml version="1.0" encoding="utf-8"?>
<calcChain xmlns="http://schemas.openxmlformats.org/spreadsheetml/2006/main">
  <c r="AE40" i="21" l="1"/>
  <c r="AE34" i="21"/>
  <c r="AE30" i="21"/>
  <c r="AE17" i="21"/>
  <c r="AI11" i="21"/>
  <c r="AE11" i="21"/>
  <c r="W34" i="21"/>
  <c r="Y36" i="21"/>
  <c r="Y35" i="21"/>
  <c r="X30" i="21"/>
  <c r="V30" i="21"/>
  <c r="Y23" i="21"/>
  <c r="U44" i="21"/>
  <c r="U36" i="21"/>
  <c r="U35" i="21"/>
  <c r="T30" i="21"/>
  <c r="U23" i="21"/>
  <c r="Y13" i="21"/>
  <c r="O30" i="21"/>
  <c r="N49" i="21"/>
  <c r="N44" i="21"/>
  <c r="L34" i="21"/>
  <c r="K34" i="21"/>
  <c r="N32" i="21"/>
  <c r="L30" i="21"/>
  <c r="F49" i="21"/>
  <c r="E34" i="21"/>
  <c r="C34" i="21"/>
  <c r="D34" i="21"/>
  <c r="F23" i="21"/>
  <c r="E38" i="27"/>
  <c r="Y49" i="21"/>
  <c r="Y44" i="21"/>
  <c r="Y32" i="21"/>
  <c r="U49" i="21"/>
  <c r="U32" i="21"/>
  <c r="N35" i="21"/>
  <c r="N23" i="21"/>
  <c r="N13" i="21"/>
  <c r="F44" i="21"/>
  <c r="F13" i="21"/>
  <c r="AL40" i="21"/>
  <c r="AK40" i="21"/>
  <c r="AJ40" i="21"/>
  <c r="AI40" i="21"/>
  <c r="AH40" i="21"/>
  <c r="AG40" i="21"/>
  <c r="AF40" i="21"/>
  <c r="AD40" i="21"/>
  <c r="AC40" i="21"/>
  <c r="AL34" i="21"/>
  <c r="AK34" i="21"/>
  <c r="AJ34" i="21"/>
  <c r="AI34" i="21"/>
  <c r="AH34" i="21"/>
  <c r="AG34" i="21"/>
  <c r="AF34" i="21"/>
  <c r="AD34" i="21"/>
  <c r="AC34" i="21"/>
  <c r="AA34" i="21"/>
  <c r="Z34" i="21"/>
  <c r="X34" i="21"/>
  <c r="S34" i="21"/>
  <c r="R34" i="21"/>
  <c r="Q34" i="21"/>
  <c r="P34" i="21"/>
  <c r="O34" i="21"/>
  <c r="M34" i="21"/>
  <c r="J34" i="21"/>
  <c r="I34" i="21"/>
  <c r="G34" i="21"/>
  <c r="AL30" i="21"/>
  <c r="AK30" i="21"/>
  <c r="AJ30" i="21"/>
  <c r="AI30" i="21"/>
  <c r="AH30" i="21"/>
  <c r="AG30" i="21"/>
  <c r="AF30" i="21"/>
  <c r="AD30" i="21"/>
  <c r="AC30" i="21"/>
  <c r="AA30" i="21"/>
  <c r="Z30" i="21"/>
  <c r="R30" i="21"/>
  <c r="Q30" i="21"/>
  <c r="P30" i="21"/>
  <c r="K30" i="21"/>
  <c r="J30" i="21"/>
  <c r="I30" i="21"/>
  <c r="G30" i="21"/>
  <c r="D30" i="21"/>
  <c r="C30" i="21"/>
  <c r="AL17" i="21"/>
  <c r="AK17" i="21"/>
  <c r="AJ17" i="21"/>
  <c r="AI17" i="21"/>
  <c r="AH17" i="21"/>
  <c r="AG17" i="21"/>
  <c r="AF17" i="21"/>
  <c r="AD17" i="21"/>
  <c r="AC17" i="21"/>
  <c r="AL11" i="21"/>
  <c r="AK11" i="21"/>
  <c r="AJ11" i="21"/>
  <c r="AH11" i="21"/>
  <c r="AG11" i="21"/>
  <c r="AF11" i="21"/>
  <c r="AD11" i="21"/>
  <c r="AC11" i="21"/>
  <c r="U34" i="21" l="1"/>
  <c r="T34" i="21"/>
  <c r="F35" i="21"/>
  <c r="N15" i="21"/>
  <c r="U13" i="21"/>
  <c r="U14" i="21"/>
  <c r="Y31" i="21"/>
  <c r="Y30" i="21" s="1"/>
  <c r="M30" i="21"/>
  <c r="F36" i="21"/>
  <c r="U15" i="21"/>
  <c r="Y14" i="21"/>
  <c r="F31" i="21"/>
  <c r="F32" i="21"/>
  <c r="F15" i="21"/>
  <c r="N36" i="21"/>
  <c r="N34" i="21" s="1"/>
  <c r="Y15" i="21"/>
  <c r="S30" i="21"/>
  <c r="Y34" i="21"/>
  <c r="V34" i="21"/>
  <c r="W30" i="21"/>
  <c r="U31" i="21"/>
  <c r="U30" i="21" s="1"/>
  <c r="N31" i="21"/>
  <c r="N30" i="21" s="1"/>
  <c r="F14" i="21"/>
  <c r="N14" i="21"/>
  <c r="E30" i="21"/>
  <c r="F34" i="21" l="1"/>
  <c r="F30" i="21"/>
  <c r="AK24" i="21" l="1"/>
  <c r="AL24" i="21"/>
  <c r="AL21" i="21" l="1"/>
  <c r="AK21" i="21"/>
  <c r="AK45" i="21" l="1"/>
  <c r="AL45" i="21"/>
  <c r="AK50" i="21" l="1"/>
  <c r="AL50" i="21" l="1"/>
  <c r="AC24" i="21" l="1"/>
  <c r="AD24" i="21"/>
  <c r="AG24" i="21" l="1"/>
  <c r="AH24" i="21" l="1"/>
  <c r="AC21" i="21" l="1"/>
  <c r="AD21" i="21"/>
  <c r="AD45" i="21" l="1"/>
  <c r="AD50" i="21" s="1"/>
  <c r="AC45" i="21"/>
  <c r="AC50" i="21" l="1"/>
  <c r="AG45" i="21"/>
  <c r="AG21" i="21"/>
  <c r="AG50" i="21" l="1"/>
  <c r="AH45" i="21"/>
  <c r="AH21" i="21"/>
  <c r="AH50" i="21" l="1"/>
  <c r="AA24" i="21" l="1"/>
  <c r="Z24" i="21"/>
  <c r="AA45" i="21"/>
  <c r="Z17" i="21"/>
  <c r="AA17" i="21"/>
  <c r="Z45" i="21" l="1"/>
  <c r="Z11" i="21"/>
  <c r="Z21" i="21"/>
  <c r="AA40" i="21"/>
  <c r="AA11" i="21"/>
  <c r="AA21" i="21"/>
  <c r="Z40" i="21"/>
  <c r="Z50" i="21" l="1"/>
  <c r="AA50" i="21"/>
  <c r="I45" i="21" l="1"/>
  <c r="J40" i="21"/>
  <c r="I40" i="21" l="1"/>
  <c r="G45" i="21"/>
  <c r="G40" i="21"/>
  <c r="J45" i="21" l="1"/>
  <c r="G21" i="21" l="1"/>
  <c r="J17" i="21"/>
  <c r="G24" i="21"/>
  <c r="G11" i="21"/>
  <c r="I24" i="21"/>
  <c r="J24" i="21"/>
  <c r="G17" i="21" l="1"/>
  <c r="G50" i="21" s="1"/>
  <c r="J11" i="21"/>
  <c r="H24" i="21"/>
  <c r="I21" i="21"/>
  <c r="I17" i="21"/>
  <c r="H21" i="21"/>
  <c r="I11" i="21"/>
  <c r="I50" i="21" l="1"/>
  <c r="H50" i="21"/>
  <c r="P17" i="21"/>
  <c r="J21" i="21"/>
  <c r="J50" i="21" s="1"/>
  <c r="P40" i="21"/>
  <c r="P45" i="21"/>
  <c r="P11" i="21"/>
  <c r="P21" i="21"/>
  <c r="P24" i="21"/>
  <c r="P50" i="21" l="1"/>
  <c r="Q24" i="21"/>
  <c r="Q11" i="21"/>
  <c r="Q40" i="21"/>
  <c r="Q45" i="21"/>
  <c r="Q17" i="21"/>
  <c r="Q21" i="21" l="1"/>
  <c r="Q50" i="21" s="1"/>
  <c r="T11" i="21" l="1"/>
  <c r="S11" i="21"/>
  <c r="T24" i="21"/>
  <c r="T21" i="21"/>
  <c r="S21" i="21"/>
  <c r="T17" i="21"/>
  <c r="S17" i="21"/>
  <c r="T45" i="21" l="1"/>
  <c r="S40" i="21"/>
  <c r="T40" i="21"/>
  <c r="S45" i="21"/>
  <c r="AJ24" i="21" l="1"/>
  <c r="AJ21" i="21" l="1"/>
  <c r="U29" i="21" l="1"/>
  <c r="AI24" i="21"/>
  <c r="U33" i="21" l="1"/>
  <c r="U27" i="21"/>
  <c r="U28" i="21"/>
  <c r="U41" i="21"/>
  <c r="AI21" i="21"/>
  <c r="E49" i="27"/>
  <c r="U18" i="21" l="1"/>
  <c r="U43" i="21"/>
  <c r="R11" i="21"/>
  <c r="U12" i="21"/>
  <c r="U11" i="21" s="1"/>
  <c r="U46" i="21"/>
  <c r="T50" i="21"/>
  <c r="U20" i="21"/>
  <c r="U39" i="21"/>
  <c r="AI50" i="21"/>
  <c r="AI45" i="21"/>
  <c r="U26" i="21"/>
  <c r="U42" i="21" l="1"/>
  <c r="U40" i="21" s="1"/>
  <c r="R40" i="21"/>
  <c r="U48" i="21"/>
  <c r="U37" i="21"/>
  <c r="U16" i="21"/>
  <c r="R21" i="21" l="1"/>
  <c r="U22" i="21"/>
  <c r="U21" i="21" s="1"/>
  <c r="U47" i="21"/>
  <c r="U45" i="21" s="1"/>
  <c r="R45" i="21"/>
  <c r="U19" i="21"/>
  <c r="U17" i="21" s="1"/>
  <c r="R17" i="21"/>
  <c r="U38" i="21" l="1"/>
  <c r="S24" i="21" l="1"/>
  <c r="S50" i="21" s="1"/>
  <c r="R24" i="21" l="1"/>
  <c r="R50" i="21" s="1"/>
  <c r="U25" i="21"/>
  <c r="U24" i="21" s="1"/>
  <c r="U50" i="21" s="1"/>
  <c r="AJ45" i="21"/>
  <c r="Y28" i="21" l="1"/>
  <c r="X17" i="21"/>
  <c r="X24" i="21"/>
  <c r="W40" i="21"/>
  <c r="X21" i="21" l="1"/>
  <c r="Y25" i="21"/>
  <c r="W21" i="21"/>
  <c r="Y29" i="21"/>
  <c r="W11" i="21"/>
  <c r="X40" i="21"/>
  <c r="Y41" i="21"/>
  <c r="X11" i="21"/>
  <c r="Y26" i="21"/>
  <c r="Y19" i="21"/>
  <c r="Y16" i="21"/>
  <c r="W17" i="21"/>
  <c r="Y33" i="21" l="1"/>
  <c r="V24" i="21"/>
  <c r="Y27" i="21"/>
  <c r="Y24" i="21" s="1"/>
  <c r="V21" i="21"/>
  <c r="Y22" i="21"/>
  <c r="Y21" i="21" s="1"/>
  <c r="Y48" i="21"/>
  <c r="Y43" i="21"/>
  <c r="X45" i="21"/>
  <c r="W45" i="21"/>
  <c r="V17" i="21"/>
  <c r="Y18" i="21"/>
  <c r="Y17" i="21" s="1"/>
  <c r="Y46" i="21"/>
  <c r="AJ50" i="21"/>
  <c r="Y12" i="21"/>
  <c r="Y11" i="21" s="1"/>
  <c r="V11" i="21"/>
  <c r="Y37" i="21"/>
  <c r="Y20" i="21"/>
  <c r="W24" i="21"/>
  <c r="Y42" i="21" l="1"/>
  <c r="Y40" i="21" s="1"/>
  <c r="V40" i="21"/>
  <c r="Y39" i="21"/>
  <c r="E35" i="27"/>
  <c r="Y47" i="21" l="1"/>
  <c r="Y45" i="21" s="1"/>
  <c r="V45" i="21"/>
  <c r="X50" i="21" l="1"/>
  <c r="W50" i="21" l="1"/>
  <c r="Y38" i="21"/>
  <c r="Y50" i="21" s="1"/>
  <c r="V50" i="21"/>
  <c r="E19" i="27" l="1"/>
  <c r="E61" i="27" l="1"/>
  <c r="E50" i="26" l="1"/>
  <c r="F28" i="21" l="1"/>
  <c r="N28" i="21"/>
  <c r="AF24" i="21"/>
  <c r="AE24" i="21" l="1"/>
  <c r="D11" i="21" l="1"/>
  <c r="E45" i="21"/>
  <c r="E21" i="21"/>
  <c r="E11" i="21"/>
  <c r="D45" i="21"/>
  <c r="E24" i="21"/>
  <c r="D21" i="21"/>
  <c r="F43" i="21"/>
  <c r="D24" i="21" l="1"/>
  <c r="E40" i="21"/>
  <c r="D40" i="21"/>
  <c r="E17" i="21"/>
  <c r="D17" i="21"/>
  <c r="F25" i="21"/>
  <c r="F37" i="21"/>
  <c r="F20" i="21"/>
  <c r="F19" i="21"/>
  <c r="F33" i="21"/>
  <c r="F29" i="21"/>
  <c r="F26" i="21"/>
  <c r="F47" i="21"/>
  <c r="F48" i="21"/>
  <c r="F27" i="21"/>
  <c r="F39" i="21"/>
  <c r="F42" i="21"/>
  <c r="F16" i="21"/>
  <c r="F24" i="21" l="1"/>
  <c r="F46" i="21"/>
  <c r="F45" i="21" s="1"/>
  <c r="C45" i="21"/>
  <c r="C24" i="21"/>
  <c r="F41" i="21"/>
  <c r="F40" i="21" s="1"/>
  <c r="C40" i="21"/>
  <c r="C11" i="21"/>
  <c r="F12" i="21"/>
  <c r="F11" i="21" s="1"/>
  <c r="C17" i="21"/>
  <c r="F18" i="21"/>
  <c r="F17" i="21" s="1"/>
  <c r="C21" i="21"/>
  <c r="F22" i="21"/>
  <c r="F21" i="21" s="1"/>
  <c r="E50" i="21" l="1"/>
  <c r="AF21" i="21" l="1"/>
  <c r="M24" i="21"/>
  <c r="D50" i="21"/>
  <c r="M11" i="21"/>
  <c r="O11" i="21"/>
  <c r="M17" i="21"/>
  <c r="M21" i="21"/>
  <c r="N42" i="21"/>
  <c r="L24" i="21"/>
  <c r="O17" i="21"/>
  <c r="L21" i="21"/>
  <c r="AE21" i="21"/>
  <c r="L11" i="21"/>
  <c r="F38" i="21" l="1"/>
  <c r="F50" i="21" s="1"/>
  <c r="C50" i="21"/>
  <c r="AF45" i="21"/>
  <c r="AF50" i="21" s="1"/>
  <c r="O24" i="21"/>
  <c r="O40" i="21"/>
  <c r="L45" i="21"/>
  <c r="L17" i="21"/>
  <c r="N25" i="21"/>
  <c r="M45" i="21"/>
  <c r="O45" i="21"/>
  <c r="M40" i="21"/>
  <c r="AE45" i="21"/>
  <c r="AE50" i="21" s="1"/>
  <c r="N43" i="21"/>
  <c r="L40" i="21"/>
  <c r="N26" i="21"/>
  <c r="N37" i="21"/>
  <c r="N27" i="21"/>
  <c r="N20" i="21"/>
  <c r="N39" i="21"/>
  <c r="N48" i="21"/>
  <c r="N29" i="21"/>
  <c r="N33" i="21"/>
  <c r="N47" i="21"/>
  <c r="N38" i="21"/>
  <c r="N19" i="21"/>
  <c r="N16" i="21"/>
  <c r="M50" i="21" l="1"/>
  <c r="L50" i="21"/>
  <c r="K21" i="21"/>
  <c r="N22" i="21"/>
  <c r="N21" i="21" s="1"/>
  <c r="K11" i="21"/>
  <c r="N12" i="21"/>
  <c r="N11" i="21" s="1"/>
  <c r="K24" i="21"/>
  <c r="K17" i="21"/>
  <c r="N18" i="21"/>
  <c r="N17" i="21" s="1"/>
  <c r="K45" i="21"/>
  <c r="N46" i="21"/>
  <c r="N45" i="21" s="1"/>
  <c r="K40" i="21"/>
  <c r="N41" i="21"/>
  <c r="N40" i="21" s="1"/>
  <c r="N24" i="21"/>
  <c r="O21" i="21"/>
  <c r="O50" i="21" s="1"/>
  <c r="N50" i="21" l="1"/>
  <c r="K50" i="21"/>
  <c r="E29" i="27" l="1"/>
  <c r="E41" i="27" s="1"/>
  <c r="E41" i="26" l="1"/>
  <c r="E51" i="26" s="1"/>
  <c r="E13" i="27" l="1"/>
  <c r="E22" i="27" s="1"/>
  <c r="E43" i="27" s="1"/>
  <c r="E72" i="27" s="1"/>
  <c r="E74" i="27" l="1"/>
  <c r="E28" i="26" l="1"/>
</calcChain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<sst xmlns="http://schemas.openxmlformats.org/spreadsheetml/2006/main" count="332" uniqueCount="248">
  <si>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</si>
  <si>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</si>
  <si>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</si>
  <si>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</si>
  <si>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</si>
  <si>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</si>
  <si>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</si>
  <si>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</si>
  <si>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</si>
  <si>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</si>
  <si>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</si>
  <si>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</si>
  <si>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</si>
  <si>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</si>
  <si>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</si>
  <si>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</si>
  <si>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</si>
  <si>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</si>
  <si>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</si>
  <si>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</si>
  <si>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</si>
  <si>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</si>
  <si>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</si>
  <si>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</si>
  <si>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</si>
  <si>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</si>
  <si>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</si>
  <si>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</si>
  <si>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</si>
  <si>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</si>
  <si>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</si>
  <si>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</si>
  <si>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</si>
  <si>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</si>
  <si>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</si>
  <si>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</si>
  <si>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</si>
  <si>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</si>
  <si>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</si>
  <si>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</si>
  <si>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</si>
  <si>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</si>
  <si>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</si>
  <si>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</si>
  <si>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</si>
  <si>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</si>
  <si>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</si>
  <si>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</si>
  <si>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</si>
  <si>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</si>
  <si>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</si>
  <si>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</si>
  <si>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</si>
  <si>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</si>
  <si>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</si>
  <si>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</si>
  <si>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</si>
  <si>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</si>
  <si>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</si>
  <si>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</si>
  <si>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</si>
  <si>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</si>
  <si>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</si>
  <si>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</si>
  <si>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</si>
  <si>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</si>
  <si>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</si>
  <si>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</si>
  <si>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</si>
  <si>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</si>
  <si>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</si>
  <si>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</si>
  <si>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</si>
  <si>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</si>
  <si>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</si>
  <si>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</si>
  <si>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</si>
  <si>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</si>
  <si>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</si>
  <si>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</si>
  <si>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</si>
  <si>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</si>
  <si>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</si>
  <si>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</si>
  <si>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</si>
  <si>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</si>
  <si>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</si>
  <si>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</si>
  <si>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</si>
  <si>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</si>
  <si>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</si>
  <si>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</si>
  <si>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</si>
  <si>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</si>
  <si>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</si>
  <si>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</si>
  <si>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</si>
  <si>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</si>
  <si>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</si>
  <si>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</si>
  <si>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</si>
  <si>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</si>
  <si>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</si>
  <si>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</si>
  <si>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</si>
  <si>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</si>
  <si>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</si>
  <si>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</si>
  <si>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</si>
  <si>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</si>
  <si>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</si>
  <si>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</si>
  <si>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</si>
  <si>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</si>
  <si>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</si>
  <si>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</si>
  <si>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</si>
  <si>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</si>
  <si>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</si>
  <si>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</si>
  <si>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</si>
  <si>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</si>
  <si>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</si>
  <si>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</si>
  <si>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</si>
  <si>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</si>
  <si>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</si>
  <si>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</si>
  <si>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</si>
  <si>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</si>
  <si>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</si>
  <si>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</si>
  <si>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</si>
  <si>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</si>
  <si>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</si>
  <si>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</si>
  <si>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</si>
  <si>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</si>
  <si>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</si>
  <si>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</si>
  <si>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</si>
  <si>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</si>
  <si>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</si>
  <si>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</si>
  <si>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</si>
  <si>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</si>
  <si>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</si>
  <si>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</si>
  <si>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</si>
  <si>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</si>
  <si>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</si>
  <si>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</si>
  <si>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</si>
  <si>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</si>
  <si>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</si>
  <si>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</si>
  <si>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</si>
  <si>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</si>
  <si>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</si>
  <si>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</si>
  <si>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</si>
  <si>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</si>
  <si>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</si>
  <si>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</si>
  <si>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</si>
  <si>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</si>
  <si>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</si>
  <si>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</si>
  <si>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</si>
  <si>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</si>
  <si>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</si>
  <si>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</si>
  <si>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</si>
  <si>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</si>
  <si>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</si>
  <si>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</si>
  <si>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</si>
  <si>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</si>
  <si>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</si>
  <si>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</si>
  <si>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</si>
  <si>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</si>
  <si>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</si>
  <si>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</si>
  <si>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</si>
  <si>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</si>
  <si>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</si>
  <si>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</si>
  <si>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</si>
  <si>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</si>
  <si>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</si>
  <si>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</si>
  <si>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</si>
  <si>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</si>
  <si>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</si>
  <si>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</si>
  <si>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</si>
  <si>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</si>
  <si>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</si>
  <si>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</si>
  <si>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</si>
  <si>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</si>
  <si>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</si>
  <si>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</si>
  <si>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</si>
  <si>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</si>
  <si>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</si>
  <si>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</si>
  <si>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</si>
  <si>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</si>
  <si>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</si>
  <si>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</si>
  <si>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</si>
  <si>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</si>
  <si>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</si>
  <si>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</si>
  <si>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</si>
  <si>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</si>
  <si>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</si>
  <si>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</si>
  <si>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</si>
  <si>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</si>
  <si>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</si>
  <si>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</si>
  <si>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</si>
  <si>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</si>
  <si>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</si>
  <si>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</si>
  <si>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</si>
  <si>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</si>
  <si>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</si>
  <si>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</si>
  <si>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</si>
  <si>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</si>
  <si>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</si>
  <si>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</si>
  <si>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</si>
  <si>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</si>
  <si>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</si>
  <si>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</si>
  <si>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</si>
  <si>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</si>
  <si>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</si>
  <si>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ჯი პი აი ჰოლდინგი"</t>
  </si>
  <si>
    <t xml:space="preserve"> სს "სადაზღვევო კომპანია ჯი პი აი ჰოლდინგი"</t>
  </si>
  <si>
    <t>ანგარიშგების თარიღი: 30.09.2020</t>
  </si>
  <si>
    <t>ანგარიშგების პერიოდი: 01.01.2020 -30.09.2020</t>
  </si>
  <si>
    <t>საანგარიშო პერიოდი: 01.01.2020 - 30.09.2020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</si>
</sst>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7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165" fontId="107" fillId="44" borderId="38" xfId="231" applyNumberFormat="1" applyFont="1" applyFill="1" applyBorder="1"/>
    <xf numFmtId="165" fontId="107" fillId="0" borderId="39" xfId="231" applyNumberFormat="1" applyFont="1" applyFill="1" applyBorder="1" applyAlignment="1">
      <alignment vertical="center" wrapText="1"/>
    </xf>
    <xf numFmtId="165" fontId="107" fillId="46" borderId="38" xfId="231" applyNumberFormat="1" applyFont="1" applyFill="1" applyBorder="1" applyAlignment="1">
      <alignment wrapText="1"/>
    </xf>
    <xf numFmtId="165" fontId="107" fillId="46" borderId="40" xfId="231" applyNumberFormat="1" applyFont="1" applyFill="1" applyBorder="1" applyAlignment="1">
      <alignment wrapText="1"/>
    </xf>
    <xf numFmtId="165" fontId="107" fillId="46" borderId="39" xfId="231" applyNumberFormat="1" applyFont="1" applyFill="1" applyBorder="1" applyAlignment="1">
      <alignment wrapText="1"/>
    </xf>
    <xf numFmtId="165" fontId="107" fillId="0" borderId="38" xfId="231" applyNumberFormat="1" applyFont="1" applyBorder="1" applyAlignment="1" applyProtection="1">
      <alignment vertical="center" wrapText="1"/>
      <protection locked="0"/>
    </xf>
    <xf numFmtId="165" fontId="107" fillId="45" borderId="39" xfId="388" applyNumberFormat="1" applyFont="1" applyFill="1" applyBorder="1"/>
    <xf numFmtId="165" fontId="107" fillId="36" borderId="38" xfId="231" applyNumberFormat="1" applyFont="1" applyFill="1" applyBorder="1" applyAlignment="1">
      <alignment wrapText="1"/>
    </xf>
    <xf numFmtId="165" fontId="107" fillId="45" borderId="41" xfId="388" applyNumberFormat="1" applyFont="1" applyFill="1" applyBorder="1"/>
    <xf numFmtId="165" fontId="107" fillId="0" borderId="39" xfId="231" applyNumberFormat="1" applyFont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7" fillId="45" borderId="40" xfId="388" applyNumberFormat="1" applyFont="1" applyFill="1" applyBorder="1"/>
    <xf numFmtId="165" fontId="107" fillId="46" borderId="38" xfId="231" applyNumberFormat="1" applyFont="1" applyFill="1" applyBorder="1" applyAlignment="1">
      <alignment vertical="center" wrapText="1"/>
    </xf>
    <xf numFmtId="165" fontId="107" fillId="0" borderId="40" xfId="231" applyNumberFormat="1" applyFont="1" applyFill="1" applyBorder="1" applyAlignment="1">
      <alignment vertical="center" wrapText="1"/>
    </xf>
    <xf numFmtId="165" fontId="107" fillId="36" borderId="38" xfId="231" applyNumberFormat="1" applyFont="1" applyFill="1" applyBorder="1" applyAlignment="1">
      <alignment horizontal="center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3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165" fontId="107" fillId="46" borderId="44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5" xfId="388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/>
    <xf numFmtId="165" fontId="107" fillId="45" borderId="13" xfId="388" applyNumberFormat="1" applyFont="1" applyFill="1" applyBorder="1" applyAlignment="1"/>
    <xf numFmtId="165" fontId="107" fillId="45" borderId="45" xfId="388" applyNumberFormat="1" applyFont="1" applyFill="1" applyBorder="1" applyAlignment="1"/>
    <xf numFmtId="165" fontId="107" fillId="0" borderId="45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5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5" xfId="231" applyNumberFormat="1" applyFont="1" applyFill="1" applyBorder="1" applyAlignment="1">
      <alignment vertical="center"/>
    </xf>
    <xf numFmtId="165" fontId="107" fillId="44" borderId="32" xfId="231" applyNumberFormat="1" applyFont="1" applyFill="1" applyBorder="1" applyAlignment="1">
      <alignment horizontal="center"/>
    </xf>
    <xf numFmtId="165" fontId="107" fillId="0" borderId="45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5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5" xfId="231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5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5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5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7" fillId="0" borderId="40" xfId="231" applyNumberFormat="1" applyFont="1" applyBorder="1" applyAlignment="1" applyProtection="1">
      <alignment vertical="center" wrapText="1"/>
      <protection locked="0"/>
    </xf>
    <xf numFmtId="165" fontId="107" fillId="0" borderId="41" xfId="231" applyNumberFormat="1" applyFont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5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7" xfId="319" applyFont="1" applyFill="1" applyBorder="1" applyAlignment="1">
      <alignment horizontal="center" vertical="center" wrapText="1"/>
    </xf>
    <xf numFmtId="0" fontId="3" fillId="0" borderId="48" xfId="319" applyFont="1" applyFill="1" applyBorder="1" applyAlignment="1">
      <alignment horizontal="center" vertical="top" wrapText="1"/>
    </xf>
    <xf numFmtId="0" fontId="3" fillId="0" borderId="49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5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1" xfId="386" applyNumberFormat="1" applyFont="1" applyFill="1" applyBorder="1" applyAlignment="1">
      <alignment horizontal="center" vertical="center"/>
    </xf>
    <xf numFmtId="0" fontId="4" fillId="0" borderId="52" xfId="319" applyFont="1" applyFill="1" applyBorder="1" applyAlignment="1">
      <alignment horizontal="center" vertical="center"/>
    </xf>
    <xf numFmtId="0" fontId="4" fillId="0" borderId="53" xfId="386" applyNumberFormat="1" applyFont="1" applyFill="1" applyBorder="1" applyAlignment="1">
      <alignment horizontal="left" vertical="center"/>
    </xf>
    <xf numFmtId="165" fontId="4" fillId="36" borderId="53" xfId="145" applyNumberFormat="1" applyFont="1" applyFill="1" applyBorder="1" applyAlignment="1">
      <alignment horizontal="right" vertical="center"/>
    </xf>
    <xf numFmtId="165" fontId="4" fillId="36" borderId="54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55" xfId="386" applyNumberFormat="1" applyFont="1" applyFill="1" applyBorder="1" applyAlignment="1">
      <alignment horizontal="center" vertical="center"/>
    </xf>
    <xf numFmtId="0" fontId="4" fillId="0" borderId="56" xfId="319" applyFont="1" applyFill="1" applyBorder="1" applyAlignment="1">
      <alignment horizontal="center" vertical="center"/>
    </xf>
    <xf numFmtId="0" fontId="4" fillId="0" borderId="57" xfId="386" applyNumberFormat="1" applyFont="1" applyFill="1" applyBorder="1" applyAlignment="1">
      <alignment horizontal="left" vertical="center"/>
    </xf>
    <xf numFmtId="165" fontId="4" fillId="36" borderId="57" xfId="145" applyNumberFormat="1" applyFont="1" applyFill="1" applyBorder="1" applyAlignment="1">
      <alignment horizontal="right" vertical="center"/>
    </xf>
    <xf numFmtId="165" fontId="4" fillId="36" borderId="58" xfId="145" applyNumberFormat="1" applyFont="1" applyFill="1" applyBorder="1" applyAlignment="1">
      <alignment horizontal="right" vertical="center"/>
    </xf>
    <xf numFmtId="0" fontId="4" fillId="0" borderId="57" xfId="386" applyNumberFormat="1" applyFont="1" applyFill="1" applyBorder="1" applyAlignment="1">
      <alignment horizontal="left" vertical="center" wrapText="1"/>
    </xf>
    <xf numFmtId="0" fontId="4" fillId="0" borderId="57" xfId="386" applyNumberFormat="1" applyFont="1" applyFill="1" applyBorder="1" applyAlignment="1">
      <alignment vertical="center" wrapText="1"/>
    </xf>
    <xf numFmtId="0" fontId="4" fillId="0" borderId="57" xfId="319" applyNumberFormat="1" applyFont="1" applyFill="1" applyBorder="1" applyAlignment="1">
      <alignment horizontal="left" vertical="center"/>
    </xf>
    <xf numFmtId="0" fontId="4" fillId="0" borderId="59" xfId="386" applyNumberFormat="1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horizontal="center" vertical="center"/>
    </xf>
    <xf numFmtId="0" fontId="19" fillId="36" borderId="60" xfId="319" applyFont="1" applyFill="1" applyBorder="1" applyAlignment="1"/>
    <xf numFmtId="165" fontId="110" fillId="36" borderId="61" xfId="145" applyNumberFormat="1" applyFont="1" applyFill="1" applyBorder="1" applyAlignment="1">
      <alignment horizontal="right" vertical="center"/>
    </xf>
    <xf numFmtId="0" fontId="110" fillId="0" borderId="0" xfId="319" applyFont="1" applyFill="1" applyAlignment="1">
      <alignment vertical="center"/>
    </xf>
    <xf numFmtId="49" fontId="4" fillId="0" borderId="0" xfId="319" applyNumberFormat="1" applyFont="1" applyFill="1" applyAlignment="1">
      <alignment horizontal="center" vertical="center"/>
    </xf>
    <xf numFmtId="0" fontId="4" fillId="0" borderId="0" xfId="319" applyFont="1" applyFill="1" applyBorder="1" applyAlignment="1">
      <alignment horizontal="center" vertical="center"/>
    </xf>
    <xf numFmtId="0" fontId="4" fillId="0" borderId="0" xfId="319" applyFont="1" applyFill="1" applyBorder="1" applyAlignment="1">
      <alignment vertical="center" wrapText="1"/>
    </xf>
    <xf numFmtId="41" fontId="4" fillId="0" borderId="0" xfId="319" applyNumberFormat="1" applyFont="1" applyFill="1" applyBorder="1" applyAlignment="1">
      <alignment vertical="center"/>
    </xf>
    <xf numFmtId="0" fontId="4" fillId="0" borderId="53" xfId="319" applyFont="1" applyFill="1" applyBorder="1" applyAlignment="1">
      <alignment vertical="center"/>
    </xf>
    <xf numFmtId="0" fontId="4" fillId="0" borderId="57" xfId="319" applyFont="1" applyFill="1" applyBorder="1" applyAlignment="1">
      <alignment vertical="center"/>
    </xf>
    <xf numFmtId="0" fontId="110" fillId="36" borderId="60" xfId="319" applyFont="1" applyFill="1" applyBorder="1" applyAlignment="1">
      <alignment vertical="center" wrapText="1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10" fillId="36" borderId="56" xfId="319" applyFont="1" applyFill="1" applyBorder="1" applyAlignment="1">
      <alignment horizontal="center" vertical="center"/>
    </xf>
    <xf numFmtId="0" fontId="110" fillId="36" borderId="56" xfId="319" applyFont="1" applyFill="1" applyBorder="1" applyAlignment="1">
      <alignment vertical="center"/>
    </xf>
    <xf numFmtId="165" fontId="110" fillId="36" borderId="57" xfId="145" applyNumberFormat="1" applyFont="1" applyFill="1" applyBorder="1" applyAlignment="1">
      <alignment horizontal="right" vertical="center"/>
    </xf>
    <xf numFmtId="0" fontId="110" fillId="36" borderId="62" xfId="319" applyFont="1" applyFill="1" applyBorder="1" applyAlignment="1">
      <alignment horizontal="center" vertical="center"/>
    </xf>
    <xf numFmtId="0" fontId="110" fillId="36" borderId="62" xfId="319" applyFont="1" applyFill="1" applyBorder="1" applyAlignment="1">
      <alignment vertical="center" wrapText="1"/>
    </xf>
    <xf numFmtId="165" fontId="110" fillId="36" borderId="63" xfId="145" applyNumberFormat="1" applyFont="1" applyFill="1" applyBorder="1" applyAlignment="1">
      <alignment horizontal="right" vertical="center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8" xfId="319" applyFont="1" applyFill="1" applyBorder="1" applyAlignment="1">
      <alignment horizontal="center" vertical="top"/>
    </xf>
    <xf numFmtId="0" fontId="3" fillId="0" borderId="49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1" xfId="319" applyFont="1" applyBorder="1" applyAlignment="1">
      <alignment horizontal="center" vertical="center"/>
    </xf>
    <xf numFmtId="0" fontId="3" fillId="0" borderId="52" xfId="319" applyFont="1" applyFill="1" applyBorder="1" applyAlignment="1">
      <alignment horizontal="center" vertical="center"/>
    </xf>
    <xf numFmtId="0" fontId="3" fillId="0" borderId="53" xfId="386" applyNumberFormat="1" applyFont="1" applyFill="1" applyBorder="1" applyAlignment="1">
      <alignment horizontal="left" vertical="center"/>
    </xf>
    <xf numFmtId="165" fontId="3" fillId="36" borderId="54" xfId="145" applyNumberFormat="1" applyFont="1" applyFill="1" applyBorder="1" applyAlignment="1">
      <alignment horizontal="right" vertical="center"/>
    </xf>
    <xf numFmtId="0" fontId="4" fillId="0" borderId="55" xfId="319" applyFont="1" applyBorder="1" applyAlignment="1">
      <alignment horizontal="center" vertical="center"/>
    </xf>
    <xf numFmtId="0" fontId="3" fillId="0" borderId="56" xfId="319" applyFont="1" applyFill="1" applyBorder="1" applyAlignment="1">
      <alignment horizontal="center" vertical="center"/>
    </xf>
    <xf numFmtId="0" fontId="3" fillId="0" borderId="57" xfId="575" applyNumberFormat="1" applyFont="1" applyFill="1" applyBorder="1" applyAlignment="1">
      <alignment horizontal="left" vertical="center"/>
    </xf>
    <xf numFmtId="165" fontId="3" fillId="36" borderId="58" xfId="145" applyNumberFormat="1" applyFont="1" applyFill="1" applyBorder="1" applyAlignment="1">
      <alignment horizontal="right" vertical="center"/>
    </xf>
    <xf numFmtId="0" fontId="3" fillId="0" borderId="57" xfId="386" applyNumberFormat="1" applyFont="1" applyFill="1" applyBorder="1" applyAlignment="1">
      <alignment horizontal="left" vertical="center"/>
    </xf>
    <xf numFmtId="0" fontId="3" fillId="0" borderId="57" xfId="386" applyNumberFormat="1" applyFont="1" applyFill="1" applyBorder="1" applyAlignment="1">
      <alignment horizontal="left" vertical="center" wrapText="1"/>
    </xf>
    <xf numFmtId="49" fontId="4" fillId="0" borderId="59" xfId="319" applyNumberFormat="1" applyFont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vertical="center"/>
    </xf>
    <xf numFmtId="165" fontId="4" fillId="36" borderId="64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0" fontId="3" fillId="0" borderId="0" xfId="386" applyNumberFormat="1" applyFont="1" applyFill="1" applyBorder="1" applyAlignment="1">
      <alignment horizontal="left" vertical="center"/>
    </xf>
    <xf numFmtId="0" fontId="4" fillId="0" borderId="0" xfId="386" applyNumberFormat="1" applyFont="1" applyFill="1" applyBorder="1" applyAlignment="1">
      <alignment horizontal="left" vertical="center" wrapText="1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7" xfId="319" applyNumberFormat="1" applyFont="1" applyBorder="1" applyAlignment="1">
      <alignment horizontal="center" vertical="center"/>
    </xf>
    <xf numFmtId="0" fontId="4" fillId="36" borderId="6" xfId="386" applyNumberFormat="1" applyFont="1" applyFill="1" applyBorder="1" applyAlignment="1">
      <alignment horizontal="center" vertical="center"/>
    </xf>
    <xf numFmtId="0" fontId="4" fillId="36" borderId="49" xfId="386" applyNumberFormat="1" applyFont="1" applyFill="1" applyBorder="1" applyAlignment="1">
      <alignment vertical="center"/>
    </xf>
    <xf numFmtId="165" fontId="4" fillId="36" borderId="50" xfId="145" applyNumberFormat="1" applyFont="1" applyFill="1" applyBorder="1" applyAlignment="1">
      <alignment horizontal="right" vertical="center"/>
    </xf>
    <xf numFmtId="0" fontId="3" fillId="0" borderId="53" xfId="575" applyNumberFormat="1" applyFont="1" applyFill="1" applyBorder="1" applyAlignment="1">
      <alignment horizontal="left" vertical="center"/>
    </xf>
    <xf numFmtId="0" fontId="4" fillId="0" borderId="55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1" xfId="386" applyNumberFormat="1" applyFont="1" applyFill="1" applyBorder="1" applyAlignment="1">
      <alignment horizontal="left" vertical="center"/>
    </xf>
    <xf numFmtId="0" fontId="3" fillId="0" borderId="53" xfId="386" applyFont="1" applyFill="1" applyBorder="1" applyAlignment="1">
      <alignment horizontal="left" vertical="center"/>
    </xf>
    <xf numFmtId="0" fontId="3" fillId="0" borderId="57" xfId="386" applyFont="1" applyFill="1" applyBorder="1" applyAlignment="1">
      <alignment horizontal="left" vertical="center"/>
    </xf>
    <xf numFmtId="49" fontId="4" fillId="0" borderId="65" xfId="319" applyNumberFormat="1" applyFont="1" applyBorder="1" applyAlignment="1">
      <alignment horizontal="center" vertical="center"/>
    </xf>
    <xf numFmtId="0" fontId="3" fillId="0" borderId="60" xfId="319" applyFont="1" applyFill="1" applyBorder="1" applyAlignment="1">
      <alignment horizontal="center" vertical="center"/>
    </xf>
    <xf numFmtId="0" fontId="3" fillId="0" borderId="61" xfId="386" applyFont="1" applyFill="1" applyBorder="1" applyAlignment="1">
      <alignment horizontal="left" vertical="center"/>
    </xf>
    <xf numFmtId="165" fontId="3" fillId="36" borderId="64" xfId="145" applyNumberFormat="1" applyFont="1" applyFill="1" applyBorder="1" applyAlignment="1">
      <alignment horizontal="right" vertical="center"/>
    </xf>
    <xf numFmtId="0" fontId="3" fillId="0" borderId="0" xfId="386" applyFont="1" applyFill="1" applyBorder="1" applyAlignment="1">
      <alignment horizontal="left" vertical="center"/>
    </xf>
    <xf numFmtId="165" fontId="3" fillId="0" borderId="0" xfId="145" applyNumberFormat="1" applyFont="1" applyFill="1" applyBorder="1" applyAlignment="1">
      <alignment horizontal="right" vertical="center"/>
    </xf>
    <xf numFmtId="0" fontId="4" fillId="0" borderId="57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0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19" applyFont="1" applyFill="1" applyBorder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66" xfId="0" applyNumberFormat="1" applyFont="1" applyFill="1" applyBorder="1" applyAlignment="1" applyProtection="1">
      <alignment horizontal="center" vertical="center" wrapText="1"/>
    </xf>
    <xf numFmtId="0" fontId="4" fillId="36" borderId="43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67" xfId="0" applyFont="1" applyFill="1" applyBorder="1" applyAlignment="1" applyProtection="1">
      <alignment horizontal="center" vertical="center" textRotation="90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4" fillId="36" borderId="69" xfId="388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71" xfId="0" applyNumberFormat="1" applyFont="1" applyFill="1" applyBorder="1" applyAlignment="1" applyProtection="1">
      <alignment horizontal="center" vertical="center" wrapText="1"/>
    </xf>
    <xf numFmtId="0" fontId="4" fillId="48" borderId="43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113" fillId="0" borderId="0" xfId="319" applyFont="1" applyFill="1" applyAlignment="1">
      <alignment horizontal="right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73" xfId="388" applyFont="1" applyFill="1" applyBorder="1" applyAlignment="1">
      <alignment horizontal="center" vertical="center" textRotation="90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4" fillId="36" borderId="74" xfId="0" applyNumberFormat="1" applyFont="1" applyFill="1" applyBorder="1" applyAlignment="1" applyProtection="1">
      <alignment horizontal="center" vertical="center" wrapText="1"/>
    </xf>
  </cellXfs>
  <cellStyles count="705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 %" xfId="124"/>
    <cellStyle name="Comma 0.0" xfId="125"/>
    <cellStyle name="Comma 0.0%" xfId="126"/>
    <cellStyle name="Comma 0.00" xfId="127"/>
    <cellStyle name="Comma 0.00%" xfId="128"/>
    <cellStyle name="Comma 0.000" xfId="129"/>
    <cellStyle name="Comma 0.000%" xfId="130"/>
    <cellStyle name="Comma 10" xfId="131"/>
    <cellStyle name="Comma 10 2" xfId="132"/>
    <cellStyle name="Comma 11" xfId="133"/>
    <cellStyle name="Comma 12" xfId="134"/>
    <cellStyle name="Comma 13" xfId="135"/>
    <cellStyle name="Comma 13 2" xfId="136"/>
    <cellStyle name="Comma 13 3" xfId="137"/>
    <cellStyle name="Comma 14 2" xfId="138"/>
    <cellStyle name="Comma 14 2 2" xfId="139"/>
    <cellStyle name="Comma 14 2 2 2" xfId="140"/>
    <cellStyle name="Comma 14 2 2 3" xfId="141"/>
    <cellStyle name="Comma 14 3" xfId="142"/>
    <cellStyle name="Comma 14 3 2" xfId="143"/>
    <cellStyle name="Comma 14 3 3" xfId="144"/>
    <cellStyle name="Comma 2" xfId="145"/>
    <cellStyle name="Comma 2 2" xfId="146"/>
    <cellStyle name="Comma 2 2 10" xfId="147"/>
    <cellStyle name="Comma 2 2 11" xfId="148"/>
    <cellStyle name="Comma 2 2 2" xfId="149"/>
    <cellStyle name="Comma 2 2 2 10" xfId="150"/>
    <cellStyle name="Comma 2 2 2 11" xfId="151"/>
    <cellStyle name="Comma 2 2 2 2" xfId="152"/>
    <cellStyle name="Comma 2 2 2 2 2" xfId="153"/>
    <cellStyle name="Comma 2 2 2 2 2 2" xfId="154"/>
    <cellStyle name="Comma 2 2 2 2 2 2 2" xfId="155"/>
    <cellStyle name="Comma 2 2 2 2 2 2 2 2" xfId="156"/>
    <cellStyle name="Comma 2 2 2 2 2 2 2 2 2" xfId="157"/>
    <cellStyle name="Comma 2 2 2 2 2 2 2 2 2 2" xfId="158"/>
    <cellStyle name="Comma 2 2 2 2 2 2 2 2 2 2 2" xfId="159"/>
    <cellStyle name="Comma 2 2 2 2 2 2 2 2 2 2 3" xfId="160"/>
    <cellStyle name="Comma 2 2 2 2 2 2 2 2 2 3" xfId="161"/>
    <cellStyle name="Comma 2 2 2 2 2 2 2 2 2 4" xfId="162"/>
    <cellStyle name="Comma 2 2 2 2 2 2 2 2 3" xfId="163"/>
    <cellStyle name="Comma 2 2 2 2 2 2 2 2 4" xfId="164"/>
    <cellStyle name="Comma 2 2 2 2 2 2 2 3" xfId="165"/>
    <cellStyle name="Comma 2 2 2 2 2 2 2 4" xfId="166"/>
    <cellStyle name="Comma 2 2 2 2 2 2 2 5" xfId="167"/>
    <cellStyle name="Comma 2 2 2 2 2 2 3" xfId="168"/>
    <cellStyle name="Comma 2 2 2 2 2 2 4" xfId="169"/>
    <cellStyle name="Comma 2 2 2 2 2 2 5" xfId="170"/>
    <cellStyle name="Comma 2 2 2 2 2 2 6" xfId="171"/>
    <cellStyle name="Comma 2 2 2 2 2 3" xfId="172"/>
    <cellStyle name="Comma 2 2 2 2 2 3 2" xfId="173"/>
    <cellStyle name="Comma 2 2 2 2 2 4" xfId="174"/>
    <cellStyle name="Comma 2 2 2 2 2 5" xfId="175"/>
    <cellStyle name="Comma 2 2 2 2 2 6" xfId="176"/>
    <cellStyle name="Comma 2 2 2 2 3" xfId="177"/>
    <cellStyle name="Comma 2 2 2 2 4" xfId="178"/>
    <cellStyle name="Comma 2 2 2 2 5" xfId="179"/>
    <cellStyle name="Comma 2 2 2 2 5 2" xfId="180"/>
    <cellStyle name="Comma 2 2 2 2 6" xfId="181"/>
    <cellStyle name="Comma 2 2 2 2 7" xfId="182"/>
    <cellStyle name="Comma 2 2 2 2 8" xfId="183"/>
    <cellStyle name="Comma 2 2 2 2 9" xfId="184"/>
    <cellStyle name="Comma 2 2 2 3" xfId="185"/>
    <cellStyle name="Comma 2 2 2 4" xfId="186"/>
    <cellStyle name="Comma 2 2 2 5" xfId="187"/>
    <cellStyle name="Comma 2 2 2 5 2" xfId="188"/>
    <cellStyle name="Comma 2 2 2 5 2 2" xfId="189"/>
    <cellStyle name="Comma 2 2 2 5 2 2 2" xfId="190"/>
    <cellStyle name="Comma 2 2 2 5 2 3" xfId="191"/>
    <cellStyle name="Comma 2 2 2 5 3" xfId="192"/>
    <cellStyle name="Comma 2 2 2 5 3 2" xfId="193"/>
    <cellStyle name="Comma 2 2 2 6" xfId="194"/>
    <cellStyle name="Comma 2 2 2 7" xfId="195"/>
    <cellStyle name="Comma 2 2 2 7 2" xfId="196"/>
    <cellStyle name="Comma 2 2 2 8" xfId="197"/>
    <cellStyle name="Comma 2 2 2 9" xfId="198"/>
    <cellStyle name="Comma 2 2 3" xfId="199"/>
    <cellStyle name="Comma 2 2 3 2" xfId="200"/>
    <cellStyle name="Comma 2 2 3 2 2" xfId="201"/>
    <cellStyle name="Comma 2 2 3 2 2 2" xfId="202"/>
    <cellStyle name="Comma 2 2 3 2 2 2 2" xfId="203"/>
    <cellStyle name="Comma 2 2 3 2 2 3" xfId="204"/>
    <cellStyle name="Comma 2 2 3 2 3" xfId="205"/>
    <cellStyle name="Comma 2 2 3 2 3 2" xfId="206"/>
    <cellStyle name="Comma 2 2 3 3" xfId="207"/>
    <cellStyle name="Comma 2 2 3 4" xfId="208"/>
    <cellStyle name="Comma 2 2 3 5" xfId="209"/>
    <cellStyle name="Comma 2 2 3 5 2" xfId="210"/>
    <cellStyle name="Comma 2 2 3 6" xfId="211"/>
    <cellStyle name="Comma 2 2 4" xfId="212"/>
    <cellStyle name="Comma 2 2 5" xfId="213"/>
    <cellStyle name="Comma 2 2 5 2" xfId="214"/>
    <cellStyle name="Comma 2 2 5 2 2" xfId="215"/>
    <cellStyle name="Comma 2 2 5 2 2 2" xfId="216"/>
    <cellStyle name="Comma 2 2 5 2 3" xfId="217"/>
    <cellStyle name="Comma 2 2 5 3" xfId="218"/>
    <cellStyle name="Comma 2 2 5 3 2" xfId="219"/>
    <cellStyle name="Comma 2 2 6" xfId="220"/>
    <cellStyle name="Comma 2 2 7" xfId="221"/>
    <cellStyle name="Comma 2 2 7 2" xfId="222"/>
    <cellStyle name="Comma 2 2 8" xfId="223"/>
    <cellStyle name="Comma 2 2 9" xfId="224"/>
    <cellStyle name="Comma 2 3" xfId="225"/>
    <cellStyle name="Comma 2 4" xfId="226"/>
    <cellStyle name="Comma 2 5" xfId="227"/>
    <cellStyle name="Comma 2 6" xfId="228"/>
    <cellStyle name="Comma 2 7" xfId="229"/>
    <cellStyle name="Comma 2 8" xfId="230"/>
    <cellStyle name="Comma 2 9" xfId="231"/>
    <cellStyle name="Comma 2_kvartaluri statistikuri angarishi (dazgveva) 30_03_09 -IQ 2009" xfId="232"/>
    <cellStyle name="Comma 3" xfId="233"/>
    <cellStyle name="Comma 3 2" xfId="234"/>
    <cellStyle name="Comma 3 2 2" xfId="235"/>
    <cellStyle name="Comma 3 3" xfId="236"/>
    <cellStyle name="Comma 4" xfId="237"/>
    <cellStyle name="Comma 4 2" xfId="238"/>
    <cellStyle name="Comma 5" xfId="239"/>
    <cellStyle name="Comma 5 2" xfId="240"/>
    <cellStyle name="Comma 5 3" xfId="241"/>
    <cellStyle name="Comma 6" xfId="242"/>
    <cellStyle name="Comma 6 2" xfId="243"/>
    <cellStyle name="Comma 7" xfId="244"/>
    <cellStyle name="Comma 7 2" xfId="245"/>
    <cellStyle name="Comma 8" xfId="246"/>
    <cellStyle name="Comma 9" xfId="247"/>
    <cellStyle name="Commodity" xfId="248"/>
    <cellStyle name="Company Name" xfId="249"/>
    <cellStyle name="Copied" xfId="250"/>
    <cellStyle name="COST1" xfId="251"/>
    <cellStyle name="CR Comma" xfId="252"/>
    <cellStyle name="CR Currency" xfId="253"/>
    <cellStyle name="Credit" xfId="254"/>
    <cellStyle name="Credit subtotal" xfId="255"/>
    <cellStyle name="Credit Total" xfId="256"/>
    <cellStyle name="Credit_investments analysis TBIH (2)" xfId="257"/>
    <cellStyle name="Currency %" xfId="258"/>
    <cellStyle name="Currency [0] _טאלדן מוטורס" xfId="259"/>
    <cellStyle name="Currency 0.0" xfId="260"/>
    <cellStyle name="Currency 0.0%" xfId="261"/>
    <cellStyle name="Currency 0.00" xfId="262"/>
    <cellStyle name="Currency 0.00%" xfId="263"/>
    <cellStyle name="Currency 0.000" xfId="264"/>
    <cellStyle name="Currency 0.000%" xfId="265"/>
    <cellStyle name="Date" xfId="266"/>
    <cellStyle name="Debit" xfId="267"/>
    <cellStyle name="Debit subtotal" xfId="268"/>
    <cellStyle name="Debit Total" xfId="269"/>
    <cellStyle name="Debit_investments analysis TBIH (2)" xfId="270"/>
    <cellStyle name="Dziesiętny_GTC_INTERCOMPANY_LOANS" xfId="271"/>
    <cellStyle name="Emphasis 1" xfId="272"/>
    <cellStyle name="Emphasis 2" xfId="273"/>
    <cellStyle name="Emphasis 3" xfId="274"/>
    <cellStyle name="Entered" xfId="275"/>
    <cellStyle name="Euro" xfId="276"/>
    <cellStyle name="Exchange" xfId="277"/>
    <cellStyle name="Explanatory Text 2" xfId="278"/>
    <cellStyle name="Explanatory Text 3" xfId="279"/>
    <cellStyle name="Good 2" xfId="280"/>
    <cellStyle name="Good 3" xfId="281"/>
    <cellStyle name="Grey" xfId="282"/>
    <cellStyle name="Header1" xfId="283"/>
    <cellStyle name="Header2" xfId="284"/>
    <cellStyle name="Heading" xfId="285"/>
    <cellStyle name="Heading 1 2" xfId="286"/>
    <cellStyle name="Heading 1 3" xfId="287"/>
    <cellStyle name="Heading 2 2" xfId="288"/>
    <cellStyle name="Heading 2 3" xfId="289"/>
    <cellStyle name="Heading 3 2" xfId="290"/>
    <cellStyle name="Heading 3 3" xfId="291"/>
    <cellStyle name="Heading 4 2" xfId="292"/>
    <cellStyle name="Heading 4 3" xfId="293"/>
    <cellStyle name="Heading No Underline" xfId="294"/>
    <cellStyle name="Heading With Underline" xfId="295"/>
    <cellStyle name="Hypertextov? odkaz" xfId="296"/>
    <cellStyle name="Inflation" xfId="297"/>
    <cellStyle name="Input [yellow]" xfId="298"/>
    <cellStyle name="Input 2" xfId="299"/>
    <cellStyle name="Input 3" xfId="300"/>
    <cellStyle name="Input Cells" xfId="301"/>
    <cellStyle name="Interest" xfId="302"/>
    <cellStyle name="Linked Cell 2" xfId="303"/>
    <cellStyle name="Linked Cell 3" xfId="304"/>
    <cellStyle name="Linked Cells" xfId="305"/>
    <cellStyle name="Maturity" xfId="306"/>
    <cellStyle name="Metric tons" xfId="307"/>
    <cellStyle name="Milliers [0]_!!!GO" xfId="308"/>
    <cellStyle name="Milliers_!!!GO" xfId="309"/>
    <cellStyle name="Mon?taire [0]_!!!GO" xfId="310"/>
    <cellStyle name="Mon?taire_!!!GO" xfId="311"/>
    <cellStyle name="Neutral 2" xfId="312"/>
    <cellStyle name="Neutral 3" xfId="313"/>
    <cellStyle name="norm?ln?_List1" xfId="314"/>
    <cellStyle name="norm?lne_Badget 2000(A)" xfId="315"/>
    <cellStyle name="Normal" xfId="0" builtinId="0"/>
    <cellStyle name="Normal - Style1" xfId="316"/>
    <cellStyle name="Normal 10" xfId="317"/>
    <cellStyle name="Normal 10 2" xfId="318"/>
    <cellStyle name="Normal 11" xfId="319"/>
    <cellStyle name="Normal 12" xfId="320"/>
    <cellStyle name="Normal 12 2" xfId="321"/>
    <cellStyle name="Normal 12 2 2" xfId="322"/>
    <cellStyle name="Normal 12 2 3" xfId="323"/>
    <cellStyle name="Normal 12 3" xfId="324"/>
    <cellStyle name="Normal 12 3 2" xfId="325"/>
    <cellStyle name="Normal 12 3 3" xfId="326"/>
    <cellStyle name="Normal 12 4" xfId="327"/>
    <cellStyle name="Normal 12 4 2" xfId="328"/>
    <cellStyle name="Normal 12 4 3" xfId="329"/>
    <cellStyle name="Normal 12 5" xfId="330"/>
    <cellStyle name="Normal 12 5 2" xfId="331"/>
    <cellStyle name="Normal 12 5 3" xfId="332"/>
    <cellStyle name="Normal 12 6" xfId="333"/>
    <cellStyle name="Normal 12 6 2" xfId="334"/>
    <cellStyle name="Normal 12 6 3" xfId="335"/>
    <cellStyle name="Normal 12 7" xfId="336"/>
    <cellStyle name="Normal 12 8" xfId="337"/>
    <cellStyle name="Normal 12 9" xfId="338"/>
    <cellStyle name="Normal 13" xfId="339"/>
    <cellStyle name="Normal 13 2" xfId="340"/>
    <cellStyle name="Normal 13 2 2" xfId="341"/>
    <cellStyle name="Normal 13 2 3" xfId="342"/>
    <cellStyle name="Normal 13 3" xfId="343"/>
    <cellStyle name="Normal 13 3 2" xfId="344"/>
    <cellStyle name="Normal 13 3 3" xfId="345"/>
    <cellStyle name="Normal 13 4" xfId="346"/>
    <cellStyle name="Normal 13 4 2" xfId="347"/>
    <cellStyle name="Normal 13 4 3" xfId="348"/>
    <cellStyle name="Normal 13 5" xfId="349"/>
    <cellStyle name="Normal 13 5 2" xfId="350"/>
    <cellStyle name="Normal 13 5 3" xfId="351"/>
    <cellStyle name="Normal 13 6" xfId="352"/>
    <cellStyle name="Normal 13 6 2" xfId="353"/>
    <cellStyle name="Normal 13 6 3" xfId="354"/>
    <cellStyle name="Normal 13 7" xfId="355"/>
    <cellStyle name="Normal 13 8" xfId="356"/>
    <cellStyle name="Normal 13 9" xfId="357"/>
    <cellStyle name="Normal 14" xfId="358"/>
    <cellStyle name="Normal 14 2" xfId="359"/>
    <cellStyle name="Normal 14 3" xfId="360"/>
    <cellStyle name="Normal 14 4" xfId="361"/>
    <cellStyle name="Normal 15" xfId="362"/>
    <cellStyle name="Normal 15 2" xfId="363"/>
    <cellStyle name="Normal 15 2 2" xfId="364"/>
    <cellStyle name="Normal 15 2 3" xfId="365"/>
    <cellStyle name="Normal 15 3" xfId="366"/>
    <cellStyle name="Normal 15 3 2" xfId="367"/>
    <cellStyle name="Normal 15 3 3" xfId="368"/>
    <cellStyle name="Normal 15 4" xfId="369"/>
    <cellStyle name="Normal 15 4 2" xfId="370"/>
    <cellStyle name="Normal 15 4 3" xfId="371"/>
    <cellStyle name="Normal 15 5" xfId="372"/>
    <cellStyle name="Normal 15 5 2" xfId="373"/>
    <cellStyle name="Normal 15 5 3" xfId="374"/>
    <cellStyle name="Normal 15 6" xfId="375"/>
    <cellStyle name="Normal 15 6 2" xfId="376"/>
    <cellStyle name="Normal 15 6 3" xfId="377"/>
    <cellStyle name="Normal 15 7" xfId="378"/>
    <cellStyle name="Normal 15 8" xfId="379"/>
    <cellStyle name="Normal 16" xfId="380"/>
    <cellStyle name="Normal 17" xfId="381"/>
    <cellStyle name="Normal 17 2" xfId="382"/>
    <cellStyle name="Normal 17 3" xfId="383"/>
    <cellStyle name="Normal 18 2" xfId="384"/>
    <cellStyle name="Normal 18 3" xfId="385"/>
    <cellStyle name="Normal 2" xfId="386"/>
    <cellStyle name="Normal 2 10" xfId="387"/>
    <cellStyle name="Normal 2 11" xfId="388"/>
    <cellStyle name="Normal 2 2" xfId="389"/>
    <cellStyle name="Normal 2 2 10" xfId="390"/>
    <cellStyle name="Normal 2 2 11" xfId="391"/>
    <cellStyle name="Normal 2 2 12" xfId="392"/>
    <cellStyle name="Normal 2 2 2" xfId="393"/>
    <cellStyle name="Normal 2 2 2 10" xfId="394"/>
    <cellStyle name="Normal 2 2 2 11" xfId="395"/>
    <cellStyle name="Normal 2 2 2 2" xfId="396"/>
    <cellStyle name="Normal 2 2 2 2 2" xfId="397"/>
    <cellStyle name="Normal 2 2 2 2 2 2" xfId="398"/>
    <cellStyle name="Normal 2 2 2 2 2 2 2" xfId="399"/>
    <cellStyle name="Normal 2 2 2 2 2 2 2 2" xfId="400"/>
    <cellStyle name="Normal 2 2 2 2 2 2 2 2 2" xfId="401"/>
    <cellStyle name="Normal 2 2 2 2 2 2 2 2 2 2" xfId="402"/>
    <cellStyle name="Normal 2 2 2 2 2 2 2 2 2 2 2" xfId="403"/>
    <cellStyle name="Normal 2 2 2 2 2 2 2 2 2 2 3" xfId="404"/>
    <cellStyle name="Normal 2 2 2 2 2 2 2 2 2 3" xfId="405"/>
    <cellStyle name="Normal 2 2 2 2 2 2 2 2 2 4" xfId="406"/>
    <cellStyle name="Normal 2 2 2 2 2 2 2 2 3" xfId="407"/>
    <cellStyle name="Normal 2 2 2 2 2 2 2 2 4" xfId="408"/>
    <cellStyle name="Normal 2 2 2 2 2 2 2 3" xfId="409"/>
    <cellStyle name="Normal 2 2 2 2 2 2 2 4" xfId="410"/>
    <cellStyle name="Normal 2 2 2 2 2 2 2 5" xfId="411"/>
    <cellStyle name="Normal 2 2 2 2 2 2 3" xfId="412"/>
    <cellStyle name="Normal 2 2 2 2 2 2 4" xfId="413"/>
    <cellStyle name="Normal 2 2 2 2 2 2 5" xfId="414"/>
    <cellStyle name="Normal 2 2 2 2 2 2 6" xfId="415"/>
    <cellStyle name="Normal 2 2 2 2 2 3" xfId="416"/>
    <cellStyle name="Normal 2 2 2 2 2 3 2" xfId="417"/>
    <cellStyle name="Normal 2 2 2 2 2 4" xfId="418"/>
    <cellStyle name="Normal 2 2 2 2 2 5" xfId="419"/>
    <cellStyle name="Normal 2 2 2 2 2 6" xfId="420"/>
    <cellStyle name="Normal 2 2 2 2 3" xfId="421"/>
    <cellStyle name="Normal 2 2 2 2 4" xfId="422"/>
    <cellStyle name="Normal 2 2 2 2 5" xfId="423"/>
    <cellStyle name="Normal 2 2 2 2 5 2" xfId="424"/>
    <cellStyle name="Normal 2 2 2 2 6" xfId="425"/>
    <cellStyle name="Normal 2 2 2 2 7" xfId="426"/>
    <cellStyle name="Normal 2 2 2 2 8" xfId="427"/>
    <cellStyle name="Normal 2 2 2 2 9" xfId="428"/>
    <cellStyle name="Normal 2 2 2 3" xfId="429"/>
    <cellStyle name="Normal 2 2 2 4" xfId="430"/>
    <cellStyle name="Normal 2 2 2 5" xfId="431"/>
    <cellStyle name="Normal 2 2 2 5 2" xfId="432"/>
    <cellStyle name="Normal 2 2 2 5 2 2" xfId="433"/>
    <cellStyle name="Normal 2 2 2 5 2 2 2" xfId="434"/>
    <cellStyle name="Normal 2 2 2 5 2 3" xfId="435"/>
    <cellStyle name="Normal 2 2 2 5 3" xfId="436"/>
    <cellStyle name="Normal 2 2 2 5 3 2" xfId="437"/>
    <cellStyle name="Normal 2 2 2 6" xfId="438"/>
    <cellStyle name="Normal 2 2 2 7" xfId="439"/>
    <cellStyle name="Normal 2 2 2 7 2" xfId="440"/>
    <cellStyle name="Normal 2 2 2 8" xfId="441"/>
    <cellStyle name="Normal 2 2 2 9" xfId="442"/>
    <cellStyle name="Normal 2 2 3" xfId="443"/>
    <cellStyle name="Normal 2 2 3 2" xfId="444"/>
    <cellStyle name="Normal 2 2 3 2 2" xfId="445"/>
    <cellStyle name="Normal 2 2 3 2 2 2" xfId="446"/>
    <cellStyle name="Normal 2 2 3 2 2 2 2" xfId="447"/>
    <cellStyle name="Normal 2 2 3 2 2 3" xfId="448"/>
    <cellStyle name="Normal 2 2 3 2 3" xfId="449"/>
    <cellStyle name="Normal 2 2 3 2 3 2" xfId="450"/>
    <cellStyle name="Normal 2 2 3 3" xfId="451"/>
    <cellStyle name="Normal 2 2 3 4" xfId="452"/>
    <cellStyle name="Normal 2 2 3 5" xfId="453"/>
    <cellStyle name="Normal 2 2 3 5 2" xfId="454"/>
    <cellStyle name="Normal 2 2 3 6" xfId="455"/>
    <cellStyle name="Normal 2 2 4" xfId="456"/>
    <cellStyle name="Normal 2 2 5" xfId="457"/>
    <cellStyle name="Normal 2 2 5 2" xfId="458"/>
    <cellStyle name="Normal 2 2 5 2 2" xfId="459"/>
    <cellStyle name="Normal 2 2 5 2 2 2" xfId="460"/>
    <cellStyle name="Normal 2 2 5 2 3" xfId="461"/>
    <cellStyle name="Normal 2 2 5 3" xfId="462"/>
    <cellStyle name="Normal 2 2 5 3 2" xfId="463"/>
    <cellStyle name="Normal 2 2 6" xfId="464"/>
    <cellStyle name="Normal 2 2 7" xfId="465"/>
    <cellStyle name="Normal 2 2 7 2" xfId="466"/>
    <cellStyle name="Normal 2 2 8" xfId="467"/>
    <cellStyle name="Normal 2 2 9" xfId="468"/>
    <cellStyle name="Normal 2 3" xfId="469"/>
    <cellStyle name="Normal 2 3 2" xfId="470"/>
    <cellStyle name="Normal 2 3 2 2" xfId="471"/>
    <cellStyle name="Normal 2 3 2 2 2" xfId="472"/>
    <cellStyle name="Normal 2 3 2 2 2 2" xfId="473"/>
    <cellStyle name="Normal 2 3 2 2 3" xfId="474"/>
    <cellStyle name="Normal 2 3 2 3" xfId="475"/>
    <cellStyle name="Normal 2 3 2 3 2" xfId="476"/>
    <cellStyle name="Normal 2 3 3" xfId="477"/>
    <cellStyle name="Normal 2 3 4" xfId="478"/>
    <cellStyle name="Normal 2 3 5" xfId="479"/>
    <cellStyle name="Normal 2 3 5 2" xfId="480"/>
    <cellStyle name="Normal 2 3 6" xfId="481"/>
    <cellStyle name="Normal 2 4" xfId="482"/>
    <cellStyle name="Normal 2 5" xfId="483"/>
    <cellStyle name="Normal 2 6" xfId="484"/>
    <cellStyle name="Normal 2 6 2" xfId="485"/>
    <cellStyle name="Normal 2 6 2 2" xfId="486"/>
    <cellStyle name="Normal 2 6 2 2 2" xfId="487"/>
    <cellStyle name="Normal 2 6 2 3" xfId="488"/>
    <cellStyle name="Normal 2 6 3" xfId="489"/>
    <cellStyle name="Normal 2 6 3 2" xfId="490"/>
    <cellStyle name="Normal 2 7" xfId="491"/>
    <cellStyle name="Normal 2 8" xfId="492"/>
    <cellStyle name="Normal 2 8 2" xfId="493"/>
    <cellStyle name="Normal 2 9" xfId="494"/>
    <cellStyle name="Normal 2_kvartaluri statistikuri angarishi (dazgveva) 30_03_09 -IQ 2009" xfId="495"/>
    <cellStyle name="Normal 20 2" xfId="496"/>
    <cellStyle name="Normal 3" xfId="497"/>
    <cellStyle name="Normal 3 2" xfId="498"/>
    <cellStyle name="Normal 3 3" xfId="499"/>
    <cellStyle name="Normal 3 4" xfId="500"/>
    <cellStyle name="Normal 3 5" xfId="501"/>
    <cellStyle name="Normal 3 6" xfId="502"/>
    <cellStyle name="Normal 3 7" xfId="503"/>
    <cellStyle name="Normal 3 8" xfId="504"/>
    <cellStyle name="Normal 3 9" xfId="505"/>
    <cellStyle name="Normal 33" xfId="506"/>
    <cellStyle name="Normal 33 2" xfId="507"/>
    <cellStyle name="Normal 33 2 2" xfId="508"/>
    <cellStyle name="Normal 33 2 3" xfId="509"/>
    <cellStyle name="Normal 33 3" xfId="510"/>
    <cellStyle name="Normal 33 3 2" xfId="511"/>
    <cellStyle name="Normal 33 3 3" xfId="512"/>
    <cellStyle name="Normal 33 4" xfId="513"/>
    <cellStyle name="Normal 33 4 2" xfId="514"/>
    <cellStyle name="Normal 33 4 3" xfId="515"/>
    <cellStyle name="Normal 33 5" xfId="516"/>
    <cellStyle name="Normal 33 5 2" xfId="517"/>
    <cellStyle name="Normal 33 5 3" xfId="518"/>
    <cellStyle name="Normal 33 6" xfId="519"/>
    <cellStyle name="Normal 33 6 2" xfId="520"/>
    <cellStyle name="Normal 33 6 3" xfId="521"/>
    <cellStyle name="Normal 33 7" xfId="522"/>
    <cellStyle name="Normal 33 8" xfId="523"/>
    <cellStyle name="Normal 34" xfId="524"/>
    <cellStyle name="Normal 34 2" xfId="525"/>
    <cellStyle name="Normal 34 2 2" xfId="526"/>
    <cellStyle name="Normal 34 2 3" xfId="527"/>
    <cellStyle name="Normal 34 3" xfId="528"/>
    <cellStyle name="Normal 34 3 2" xfId="529"/>
    <cellStyle name="Normal 34 3 3" xfId="530"/>
    <cellStyle name="Normal 34 4" xfId="531"/>
    <cellStyle name="Normal 34 4 2" xfId="532"/>
    <cellStyle name="Normal 34 4 3" xfId="533"/>
    <cellStyle name="Normal 34 5" xfId="534"/>
    <cellStyle name="Normal 34 5 2" xfId="535"/>
    <cellStyle name="Normal 34 5 3" xfId="536"/>
    <cellStyle name="Normal 34 6" xfId="537"/>
    <cellStyle name="Normal 34 6 2" xfId="538"/>
    <cellStyle name="Normal 34 6 3" xfId="539"/>
    <cellStyle name="Normal 34 7" xfId="540"/>
    <cellStyle name="Normal 34 8" xfId="541"/>
    <cellStyle name="Normal 35" xfId="542"/>
    <cellStyle name="Normal 35 2" xfId="543"/>
    <cellStyle name="Normal 35 2 2" xfId="544"/>
    <cellStyle name="Normal 35 2 3" xfId="545"/>
    <cellStyle name="Normal 35 3" xfId="546"/>
    <cellStyle name="Normal 35 3 2" xfId="547"/>
    <cellStyle name="Normal 35 3 3" xfId="548"/>
    <cellStyle name="Normal 35 4" xfId="549"/>
    <cellStyle name="Normal 35 4 2" xfId="550"/>
    <cellStyle name="Normal 35 4 3" xfId="551"/>
    <cellStyle name="Normal 35 5" xfId="552"/>
    <cellStyle name="Normal 35 5 2" xfId="553"/>
    <cellStyle name="Normal 35 5 3" xfId="554"/>
    <cellStyle name="Normal 35 6" xfId="555"/>
    <cellStyle name="Normal 35 6 2" xfId="556"/>
    <cellStyle name="Normal 35 6 3" xfId="557"/>
    <cellStyle name="Normal 35 7" xfId="558"/>
    <cellStyle name="Normal 35 8" xfId="559"/>
    <cellStyle name="Normal 4" xfId="560"/>
    <cellStyle name="Normal 4 2" xfId="561"/>
    <cellStyle name="Normal 5" xfId="562"/>
    <cellStyle name="Normal 5 2" xfId="563"/>
    <cellStyle name="Normal 6" xfId="564"/>
    <cellStyle name="Normal 6 2" xfId="565"/>
    <cellStyle name="Normal 7" xfId="566"/>
    <cellStyle name="Normal 7 2" xfId="567"/>
    <cellStyle name="Normal 8" xfId="568"/>
    <cellStyle name="Normal 8 2" xfId="569"/>
    <cellStyle name="Normal 8 3" xfId="570"/>
    <cellStyle name="Normal 9" xfId="571"/>
    <cellStyle name="Normal 9 2" xfId="572"/>
    <cellStyle name="Normal 9 3" xfId="573"/>
    <cellStyle name="Normal 9 4" xfId="574"/>
    <cellStyle name="Normal_BCI Restatement &amp; FS-10.04 (GEL)" xfId="575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2:F59"/>
  <sheetViews>
    <sheetView showGridLines="0" tabSelected="1" zoomScale="90" zoomScaleNormal="90" workbookViewId="0">
      <pane ySplit="7" topLeftCell="A8" activePane="bottomLeft" state="frozen"/>
      <selection pane="bottomLeft" activeCell="G13" sqref="G13"/>
    </sheetView>
  </sheetViews>
  <sheetFormatPr defaultRowHeight="15"/>
  <cols>
    <col min="1" max="1" width="2" style="138" customWidth="1"/>
    <col min="2" max="2" width="11" style="138" customWidth="1"/>
    <col min="3" max="3" width="5.140625" style="138" customWidth="1"/>
    <col min="4" max="4" width="73.7109375" style="138" customWidth="1"/>
    <col min="5" max="5" width="17.42578125" style="138" customWidth="1"/>
    <col min="6" max="6" width="12.85546875" style="138" customWidth="1"/>
    <col min="7" max="7" width="9.140625" style="138" customWidth="1"/>
    <col min="8" max="16384" width="9.140625" style="138"/>
  </cols>
  <sheetData>
    <row r="2" spans="2:5" s="237" customFormat="1">
      <c r="B2" s="239" t="s">
        <v>84</v>
      </c>
      <c r="C2" s="239"/>
      <c r="D2" s="233" t="s">
        <v>244</v>
      </c>
      <c r="E2" s="238" t="s">
        <v>238</v>
      </c>
    </row>
    <row r="3" spans="2:5" s="237" customFormat="1">
      <c r="B3" s="240" t="s">
        <v>245</v>
      </c>
      <c r="C3" s="240"/>
      <c r="D3" s="240"/>
      <c r="E3" s="240"/>
    </row>
    <row r="4" spans="2:5">
      <c r="B4" s="139"/>
      <c r="C4" s="139"/>
    </row>
    <row r="5" spans="2:5" ht="18" customHeight="1">
      <c r="B5" s="140"/>
      <c r="C5" s="241" t="s">
        <v>85</v>
      </c>
      <c r="D5" s="242"/>
      <c r="E5" s="242"/>
    </row>
    <row r="6" spans="2:5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2:5" s="146" customFormat="1" ht="6" customHeight="1">
      <c r="C8" s="147"/>
      <c r="D8" s="148"/>
      <c r="E8" s="149"/>
    </row>
    <row r="9" spans="2:5" s="150" customFormat="1" ht="15.75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4152630.7600000007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36008455.969999999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0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1004194.04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58910653.179947987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14634778.760000002</v>
      </c>
    </row>
    <row r="17" spans="2:6" s="156" customFormat="1" ht="15" customHeight="1">
      <c r="B17" s="157" t="s">
        <v>104</v>
      </c>
      <c r="C17" s="158">
        <v>8</v>
      </c>
      <c r="D17" s="162" t="s">
        <v>105</v>
      </c>
      <c r="E17" s="160">
        <v>78541.789999999994</v>
      </c>
    </row>
    <row r="18" spans="2:6" s="156" customFormat="1" ht="15" customHeight="1">
      <c r="B18" s="157" t="s">
        <v>106</v>
      </c>
      <c r="C18" s="158">
        <v>9</v>
      </c>
      <c r="D18" s="159" t="s">
        <v>107</v>
      </c>
      <c r="E18" s="160">
        <v>28500</v>
      </c>
    </row>
    <row r="19" spans="2:6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6" s="156" customFormat="1" ht="15" customHeight="1">
      <c r="B20" s="157" t="s">
        <v>110</v>
      </c>
      <c r="C20" s="158">
        <v>11</v>
      </c>
      <c r="D20" s="159" t="s">
        <v>111</v>
      </c>
      <c r="E20" s="160">
        <v>3349945.4500000011</v>
      </c>
    </row>
    <row r="21" spans="2:6" s="156" customFormat="1" ht="15" customHeight="1">
      <c r="B21" s="157" t="s">
        <v>112</v>
      </c>
      <c r="C21" s="158">
        <v>12</v>
      </c>
      <c r="D21" s="159" t="s">
        <v>113</v>
      </c>
      <c r="E21" s="160">
        <v>24339020.616729092</v>
      </c>
    </row>
    <row r="22" spans="2:6" s="156" customFormat="1" ht="15" customHeight="1">
      <c r="B22" s="157" t="s">
        <v>114</v>
      </c>
      <c r="C22" s="158">
        <v>13</v>
      </c>
      <c r="D22" s="159" t="s">
        <v>115</v>
      </c>
      <c r="E22" s="160">
        <v>670812.22</v>
      </c>
    </row>
    <row r="23" spans="2:6" s="156" customFormat="1" ht="15" customHeight="1">
      <c r="B23" s="157" t="s">
        <v>116</v>
      </c>
      <c r="C23" s="158">
        <v>14</v>
      </c>
      <c r="D23" s="159" t="s">
        <v>117</v>
      </c>
      <c r="E23" s="160">
        <v>4118012.9557025908</v>
      </c>
    </row>
    <row r="24" spans="2:6" s="156" customFormat="1" ht="15" customHeight="1">
      <c r="B24" s="157" t="s">
        <v>118</v>
      </c>
      <c r="C24" s="158">
        <v>15</v>
      </c>
      <c r="D24" s="159" t="s">
        <v>119</v>
      </c>
      <c r="E24" s="160">
        <v>179071.37</v>
      </c>
    </row>
    <row r="25" spans="2:6" s="156" customFormat="1" ht="15" customHeight="1">
      <c r="B25" s="157" t="s">
        <v>120</v>
      </c>
      <c r="C25" s="158">
        <v>16</v>
      </c>
      <c r="D25" s="159" t="s">
        <v>121</v>
      </c>
      <c r="E25" s="160">
        <v>1516152.4199999995</v>
      </c>
    </row>
    <row r="26" spans="2:6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6" s="156" customFormat="1" ht="15" customHeight="1">
      <c r="B27" s="157" t="s">
        <v>124</v>
      </c>
      <c r="C27" s="158">
        <v>18</v>
      </c>
      <c r="D27" s="164" t="s">
        <v>125</v>
      </c>
      <c r="E27" s="160">
        <v>9294134.7054226641</v>
      </c>
    </row>
    <row r="28" spans="2:6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158284904.23780236</v>
      </c>
    </row>
    <row r="29" spans="2:6" s="150" customFormat="1" ht="6" customHeight="1">
      <c r="B29" s="170"/>
      <c r="C29" s="171"/>
      <c r="D29" s="172"/>
      <c r="E29" s="173"/>
      <c r="F29" s="156"/>
    </row>
    <row r="30" spans="2:6" s="150" customFormat="1" ht="15.75" thickBot="1">
      <c r="B30" s="170"/>
      <c r="C30" s="243" t="s">
        <v>128</v>
      </c>
      <c r="D30" s="243"/>
      <c r="E30" s="243"/>
    </row>
    <row r="31" spans="2:6" s="156" customFormat="1" ht="15" customHeight="1">
      <c r="B31" s="151" t="s">
        <v>129</v>
      </c>
      <c r="C31" s="152">
        <v>20</v>
      </c>
      <c r="D31" s="174" t="s">
        <v>130</v>
      </c>
      <c r="E31" s="154">
        <v>89241270.507011026</v>
      </c>
    </row>
    <row r="32" spans="2:6" s="156" customFormat="1" ht="15" customHeight="1">
      <c r="B32" s="157" t="s">
        <v>131</v>
      </c>
      <c r="C32" s="158">
        <v>21</v>
      </c>
      <c r="D32" s="175" t="s">
        <v>132</v>
      </c>
      <c r="E32" s="160">
        <v>22695820.126184694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2520800.7520399997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670145.58596423583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2550399.34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0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2194528.86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427622.32237146667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3218778.5061441651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123519365.9997156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32029431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0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-3259491.1517672767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3636106.5373362917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2359491.69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34765538.075569011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158284904.0752846</v>
      </c>
    </row>
    <row r="52" spans="2:5" s="187" customFormat="1"/>
    <row r="53" spans="2:5" s="187" customFormat="1"/>
    <row r="54" spans="2:5">
      <c r="C54" s="244"/>
      <c r="D54" s="244"/>
      <c r="E54" s="244"/>
    </row>
    <row r="55" spans="2:5">
      <c r="C55" s="245"/>
      <c r="D55" s="245"/>
      <c r="E55" s="245"/>
    </row>
    <row r="56" spans="2:5">
      <c r="C56" s="244"/>
      <c r="D56" s="244"/>
      <c r="E56" s="244"/>
    </row>
    <row r="57" spans="2:5">
      <c r="C57" s="245"/>
      <c r="D57" s="245"/>
      <c r="E57" s="245"/>
    </row>
    <row r="58" spans="2:5" ht="15" customHeight="1">
      <c r="C58" s="244"/>
      <c r="D58" s="244"/>
      <c r="E58" s="244"/>
    </row>
    <row r="59" spans="2:5">
      <c r="C59" s="245"/>
      <c r="D59" s="245"/>
      <c r="E59" s="245"/>
    </row>
  </sheetData>
  <mergeCells count="12"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H81"/>
  <sheetViews>
    <sheetView showGridLines="0" zoomScale="90" zoomScaleNormal="90" workbookViewId="0">
      <pane ySplit="6" topLeftCell="A61" activePane="bottomLeft" state="frozen"/>
      <selection activeCell="C120" sqref="C120"/>
      <selection pane="bottomLeft" activeCell="G78" sqref="G78"/>
    </sheetView>
  </sheetViews>
  <sheetFormatPr defaultRowHeight="15"/>
  <cols>
    <col min="1" max="1" width="2" style="150" customWidth="1"/>
    <col min="2" max="2" width="11" style="150" customWidth="1"/>
    <col min="3" max="3" width="5.85546875" style="150" customWidth="1"/>
    <col min="4" max="4" width="81.7109375" style="150" customWidth="1"/>
    <col min="5" max="5" width="15.7109375" style="150" customWidth="1"/>
    <col min="6" max="16384" width="9.140625" style="150"/>
  </cols>
  <sheetData>
    <row r="1" spans="2:5" ht="15" customHeight="1">
      <c r="B1" s="246" t="s">
        <v>84</v>
      </c>
      <c r="C1" s="246"/>
      <c r="D1" s="189" t="s">
        <v>244</v>
      </c>
      <c r="E1" s="234" t="s">
        <v>239</v>
      </c>
    </row>
    <row r="2" spans="2:5" ht="15" customHeight="1">
      <c r="B2" s="246" t="s">
        <v>246</v>
      </c>
      <c r="C2" s="246"/>
      <c r="D2" s="246"/>
      <c r="E2" s="246"/>
    </row>
    <row r="3" spans="2:5" ht="15" customHeight="1"/>
    <row r="4" spans="2:5" s="190" customFormat="1" ht="12.75" customHeight="1">
      <c r="D4" s="247" t="s">
        <v>168</v>
      </c>
      <c r="E4" s="247"/>
    </row>
    <row r="5" spans="2:5" ht="15" customHeight="1" thickBot="1">
      <c r="E5" s="232" t="s">
        <v>86</v>
      </c>
    </row>
    <row r="6" spans="2:5" s="193" customFormat="1" ht="45" customHeight="1" thickBot="1">
      <c r="B6" s="141" t="s">
        <v>87</v>
      </c>
      <c r="C6" s="191" t="s">
        <v>88</v>
      </c>
      <c r="D6" s="192"/>
      <c r="E6" s="145" t="s">
        <v>89</v>
      </c>
    </row>
    <row r="7" spans="2:5" s="179" customFormat="1" ht="9" customHeight="1">
      <c r="C7" s="194"/>
      <c r="D7" s="194"/>
      <c r="E7" s="195"/>
    </row>
    <row r="8" spans="2:5" s="179" customFormat="1" ht="15" customHeight="1" thickBot="1">
      <c r="C8" s="248" t="s">
        <v>169</v>
      </c>
      <c r="D8" s="248"/>
      <c r="E8" s="248"/>
    </row>
    <row r="9" spans="2:5" ht="15" customHeight="1">
      <c r="B9" s="196" t="s">
        <v>91</v>
      </c>
      <c r="C9" s="197">
        <v>1</v>
      </c>
      <c r="D9" s="198" t="s">
        <v>170</v>
      </c>
      <c r="E9" s="199">
        <v>96665924.629602909</v>
      </c>
    </row>
    <row r="10" spans="2:5" ht="15" customHeight="1">
      <c r="B10" s="200" t="s">
        <v>92</v>
      </c>
      <c r="C10" s="201">
        <v>2</v>
      </c>
      <c r="D10" s="202" t="s">
        <v>171</v>
      </c>
      <c r="E10" s="203">
        <v>20200337.641877264</v>
      </c>
    </row>
    <row r="11" spans="2:5" ht="15" customHeight="1">
      <c r="B11" s="200" t="s">
        <v>94</v>
      </c>
      <c r="C11" s="201">
        <v>3</v>
      </c>
      <c r="D11" s="204" t="s">
        <v>172</v>
      </c>
      <c r="E11" s="203">
        <v>10469934.483313799</v>
      </c>
    </row>
    <row r="12" spans="2:5" ht="15" customHeight="1">
      <c r="B12" s="200" t="s">
        <v>96</v>
      </c>
      <c r="C12" s="201">
        <v>4</v>
      </c>
      <c r="D12" s="205" t="s">
        <v>173</v>
      </c>
      <c r="E12" s="203">
        <v>2775228.6124634668</v>
      </c>
    </row>
    <row r="13" spans="2:5" s="156" customFormat="1" ht="15" customHeight="1">
      <c r="B13" s="200" t="s">
        <v>98</v>
      </c>
      <c r="C13" s="158">
        <v>5</v>
      </c>
      <c r="D13" s="159" t="s">
        <v>174</v>
      </c>
      <c r="E13" s="161">
        <f>E9-E10-E11+E12</f>
        <v>68770881.116875321</v>
      </c>
    </row>
    <row r="14" spans="2:5" ht="15" customHeight="1">
      <c r="B14" s="200" t="s">
        <v>100</v>
      </c>
      <c r="C14" s="201">
        <v>6</v>
      </c>
      <c r="D14" s="202" t="s">
        <v>175</v>
      </c>
      <c r="E14" s="203">
        <v>46152984.879999995</v>
      </c>
    </row>
    <row r="15" spans="2:5" ht="15" customHeight="1">
      <c r="B15" s="200" t="s">
        <v>102</v>
      </c>
      <c r="C15" s="201">
        <v>7</v>
      </c>
      <c r="D15" s="202" t="s">
        <v>176</v>
      </c>
      <c r="E15" s="203">
        <v>4011406.38</v>
      </c>
    </row>
    <row r="16" spans="2:5" ht="15" customHeight="1">
      <c r="B16" s="200" t="s">
        <v>104</v>
      </c>
      <c r="C16" s="201">
        <v>8</v>
      </c>
      <c r="D16" s="204" t="s">
        <v>177</v>
      </c>
      <c r="E16" s="203">
        <v>17715850.049999997</v>
      </c>
    </row>
    <row r="17" spans="2:8" ht="15" customHeight="1">
      <c r="B17" s="200" t="s">
        <v>106</v>
      </c>
      <c r="C17" s="201">
        <v>9</v>
      </c>
      <c r="D17" s="204" t="s">
        <v>178</v>
      </c>
      <c r="E17" s="203">
        <v>10201053.710000001</v>
      </c>
    </row>
    <row r="18" spans="2:8" ht="15" customHeight="1">
      <c r="B18" s="200" t="s">
        <v>108</v>
      </c>
      <c r="C18" s="201">
        <v>10</v>
      </c>
      <c r="D18" s="204" t="s">
        <v>179</v>
      </c>
      <c r="E18" s="203">
        <v>931324.47599999967</v>
      </c>
      <c r="G18" s="179"/>
      <c r="H18" s="179"/>
    </row>
    <row r="19" spans="2:8" s="156" customFormat="1" ht="15" customHeight="1">
      <c r="B19" s="200" t="s">
        <v>110</v>
      </c>
      <c r="C19" s="158">
        <v>11</v>
      </c>
      <c r="D19" s="159" t="s">
        <v>180</v>
      </c>
      <c r="E19" s="161">
        <f>E14-E15+E16-E17-E18</f>
        <v>48725050.363999993</v>
      </c>
      <c r="G19" s="194"/>
      <c r="H19" s="194"/>
    </row>
    <row r="20" spans="2:8" s="156" customFormat="1" ht="15" customHeight="1">
      <c r="B20" s="200" t="s">
        <v>112</v>
      </c>
      <c r="C20" s="158">
        <v>12</v>
      </c>
      <c r="D20" s="159" t="s">
        <v>181</v>
      </c>
      <c r="E20" s="161">
        <v>0</v>
      </c>
      <c r="G20" s="194"/>
    </row>
    <row r="21" spans="2:8" s="156" customFormat="1" ht="15" customHeight="1">
      <c r="B21" s="200" t="s">
        <v>114</v>
      </c>
      <c r="C21" s="158">
        <v>13</v>
      </c>
      <c r="D21" s="159" t="s">
        <v>182</v>
      </c>
      <c r="E21" s="161">
        <v>1744679.5599999996</v>
      </c>
      <c r="G21" s="194"/>
    </row>
    <row r="22" spans="2:8" s="156" customFormat="1" ht="15" customHeight="1" thickBot="1">
      <c r="B22" s="206" t="s">
        <v>116</v>
      </c>
      <c r="C22" s="207">
        <v>14</v>
      </c>
      <c r="D22" s="208" t="s">
        <v>183</v>
      </c>
      <c r="E22" s="209">
        <f>E13-E19-E20+E21</f>
        <v>21790510.312875327</v>
      </c>
    </row>
    <row r="23" spans="2:8" ht="9" customHeight="1">
      <c r="C23" s="171"/>
      <c r="D23" s="210"/>
      <c r="E23" s="173"/>
    </row>
    <row r="24" spans="2:8" ht="15" customHeight="1" thickBot="1">
      <c r="C24" s="248" t="s">
        <v>184</v>
      </c>
      <c r="D24" s="248"/>
      <c r="E24" s="248"/>
    </row>
    <row r="25" spans="2:8" ht="15" customHeight="1">
      <c r="B25" s="196" t="s">
        <v>118</v>
      </c>
      <c r="C25" s="197">
        <v>15</v>
      </c>
      <c r="D25" s="198" t="s">
        <v>170</v>
      </c>
      <c r="E25" s="199">
        <v>2896401.0964230001</v>
      </c>
    </row>
    <row r="26" spans="2:8" ht="15" customHeight="1">
      <c r="B26" s="200" t="s">
        <v>120</v>
      </c>
      <c r="C26" s="201">
        <v>16</v>
      </c>
      <c r="D26" s="202" t="s">
        <v>171</v>
      </c>
      <c r="E26" s="203">
        <v>226957.61110000001</v>
      </c>
      <c r="G26" s="211"/>
    </row>
    <row r="27" spans="2:8" ht="15" customHeight="1">
      <c r="B27" s="200" t="s">
        <v>122</v>
      </c>
      <c r="C27" s="201">
        <v>17</v>
      </c>
      <c r="D27" s="204" t="s">
        <v>172</v>
      </c>
      <c r="E27" s="203">
        <v>176531.29680323135</v>
      </c>
      <c r="G27" s="211"/>
    </row>
    <row r="28" spans="2:8" ht="15" customHeight="1">
      <c r="B28" s="200" t="s">
        <v>124</v>
      </c>
      <c r="C28" s="201">
        <v>18</v>
      </c>
      <c r="D28" s="204" t="s">
        <v>173</v>
      </c>
      <c r="E28" s="203">
        <v>-27779.608818518027</v>
      </c>
    </row>
    <row r="29" spans="2:8" s="156" customFormat="1" ht="15" customHeight="1">
      <c r="B29" s="200" t="s">
        <v>126</v>
      </c>
      <c r="C29" s="158">
        <v>19</v>
      </c>
      <c r="D29" s="159" t="s">
        <v>185</v>
      </c>
      <c r="E29" s="161">
        <f>E25-E26-E27+E28</f>
        <v>2465132.5797012509</v>
      </c>
    </row>
    <row r="30" spans="2:8" ht="15" customHeight="1">
      <c r="B30" s="200" t="s">
        <v>129</v>
      </c>
      <c r="C30" s="201">
        <v>20</v>
      </c>
      <c r="D30" s="202" t="s">
        <v>175</v>
      </c>
      <c r="E30" s="203">
        <v>965009.73999999987</v>
      </c>
      <c r="G30" s="211"/>
    </row>
    <row r="31" spans="2:8" ht="15" customHeight="1">
      <c r="B31" s="200" t="s">
        <v>131</v>
      </c>
      <c r="C31" s="201">
        <v>21</v>
      </c>
      <c r="D31" s="202" t="s">
        <v>186</v>
      </c>
      <c r="E31" s="203">
        <v>315000.00000000006</v>
      </c>
    </row>
    <row r="32" spans="2:8" ht="15" customHeight="1">
      <c r="B32" s="200" t="s">
        <v>133</v>
      </c>
      <c r="C32" s="201">
        <v>22</v>
      </c>
      <c r="D32" s="204" t="s">
        <v>177</v>
      </c>
      <c r="E32" s="203">
        <v>25221.520000000135</v>
      </c>
    </row>
    <row r="33" spans="2:5" ht="15" customHeight="1">
      <c r="B33" s="200" t="s">
        <v>135</v>
      </c>
      <c r="C33" s="201">
        <v>23</v>
      </c>
      <c r="D33" s="204" t="s">
        <v>178</v>
      </c>
      <c r="E33" s="203">
        <v>24201.059999999998</v>
      </c>
    </row>
    <row r="34" spans="2:5" ht="15" customHeight="1">
      <c r="B34" s="200" t="s">
        <v>137</v>
      </c>
      <c r="C34" s="201">
        <v>24</v>
      </c>
      <c r="D34" s="204" t="s">
        <v>187</v>
      </c>
      <c r="E34" s="203">
        <v>0</v>
      </c>
    </row>
    <row r="35" spans="2:5" s="156" customFormat="1" ht="15" customHeight="1">
      <c r="B35" s="200" t="s">
        <v>139</v>
      </c>
      <c r="C35" s="158">
        <v>25</v>
      </c>
      <c r="D35" s="159" t="s">
        <v>188</v>
      </c>
      <c r="E35" s="161">
        <f>E30-E31+E32-E33-E34</f>
        <v>651030.19999999995</v>
      </c>
    </row>
    <row r="36" spans="2:5" ht="15" customHeight="1">
      <c r="B36" s="200" t="s">
        <v>141</v>
      </c>
      <c r="C36" s="201">
        <v>26</v>
      </c>
      <c r="D36" s="202" t="s">
        <v>189</v>
      </c>
      <c r="E36" s="203">
        <v>0</v>
      </c>
    </row>
    <row r="37" spans="2:5" ht="15" customHeight="1">
      <c r="B37" s="200" t="s">
        <v>143</v>
      </c>
      <c r="C37" s="201">
        <v>27</v>
      </c>
      <c r="D37" s="204" t="s">
        <v>190</v>
      </c>
      <c r="E37" s="203">
        <v>0</v>
      </c>
    </row>
    <row r="38" spans="2:5" s="156" customFormat="1" ht="15" customHeight="1">
      <c r="B38" s="200" t="s">
        <v>145</v>
      </c>
      <c r="C38" s="158">
        <v>28</v>
      </c>
      <c r="D38" s="159" t="s">
        <v>191</v>
      </c>
      <c r="E38" s="161">
        <f>E36-E37</f>
        <v>0</v>
      </c>
    </row>
    <row r="39" spans="2:5" s="156" customFormat="1" ht="15" customHeight="1">
      <c r="B39" s="200" t="s">
        <v>147</v>
      </c>
      <c r="C39" s="158">
        <v>29</v>
      </c>
      <c r="D39" s="159" t="s">
        <v>192</v>
      </c>
      <c r="E39" s="161">
        <v>0</v>
      </c>
    </row>
    <row r="40" spans="2:5" s="156" customFormat="1" ht="15" customHeight="1">
      <c r="B40" s="200" t="s">
        <v>149</v>
      </c>
      <c r="C40" s="158">
        <v>30</v>
      </c>
      <c r="D40" s="159" t="s">
        <v>182</v>
      </c>
      <c r="E40" s="161">
        <v>-1757755.3099999998</v>
      </c>
    </row>
    <row r="41" spans="2:5" s="156" customFormat="1" ht="15" customHeight="1" thickBot="1">
      <c r="B41" s="206" t="s">
        <v>152</v>
      </c>
      <c r="C41" s="207">
        <v>31</v>
      </c>
      <c r="D41" s="208" t="s">
        <v>193</v>
      </c>
      <c r="E41" s="209">
        <f>E29-E35+E38-E39+E40</f>
        <v>56347.069701251108</v>
      </c>
    </row>
    <row r="42" spans="2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154</v>
      </c>
      <c r="C43" s="215">
        <v>32</v>
      </c>
      <c r="D43" s="216" t="s">
        <v>194</v>
      </c>
      <c r="E43" s="217">
        <f>E22+E41</f>
        <v>21846857.382576577</v>
      </c>
    </row>
    <row r="44" spans="2:5" ht="9" customHeight="1">
      <c r="C44" s="171"/>
      <c r="D44" s="212"/>
      <c r="E44" s="173"/>
    </row>
    <row r="45" spans="2:5" ht="15" customHeight="1" thickBot="1">
      <c r="C45" s="171"/>
      <c r="D45" s="248" t="s">
        <v>195</v>
      </c>
      <c r="E45" s="248"/>
    </row>
    <row r="46" spans="2:5" ht="15" customHeight="1">
      <c r="B46" s="196" t="s">
        <v>156</v>
      </c>
      <c r="C46" s="197">
        <v>33</v>
      </c>
      <c r="D46" s="218" t="s">
        <v>196</v>
      </c>
      <c r="E46" s="199">
        <v>0</v>
      </c>
    </row>
    <row r="47" spans="2:5" ht="15" customHeight="1">
      <c r="B47" s="200" t="s">
        <v>158</v>
      </c>
      <c r="C47" s="201">
        <v>34</v>
      </c>
      <c r="D47" s="202" t="s">
        <v>197</v>
      </c>
      <c r="E47" s="203">
        <v>0</v>
      </c>
    </row>
    <row r="48" spans="2:5" ht="15" customHeight="1">
      <c r="B48" s="219" t="s">
        <v>160</v>
      </c>
      <c r="C48" s="201">
        <v>35</v>
      </c>
      <c r="D48" s="202" t="s">
        <v>198</v>
      </c>
      <c r="E48" s="203">
        <v>0</v>
      </c>
    </row>
    <row r="49" spans="2:5" s="156" customFormat="1" ht="15" customHeight="1" thickBot="1">
      <c r="B49" s="206" t="s">
        <v>162</v>
      </c>
      <c r="C49" s="207">
        <v>36</v>
      </c>
      <c r="D49" s="208" t="s">
        <v>199</v>
      </c>
      <c r="E49" s="209">
        <f>E46-E47-E48</f>
        <v>0</v>
      </c>
    </row>
    <row r="50" spans="2:5" ht="8.25" customHeight="1">
      <c r="C50" s="171"/>
      <c r="D50" s="210"/>
      <c r="E50" s="173"/>
    </row>
    <row r="51" spans="2:5" ht="15" customHeight="1" thickBot="1">
      <c r="C51" s="248" t="s">
        <v>200</v>
      </c>
      <c r="D51" s="248"/>
      <c r="E51" s="248"/>
    </row>
    <row r="52" spans="2:5" ht="15" customHeight="1">
      <c r="B52" s="196" t="s">
        <v>164</v>
      </c>
      <c r="C52" s="197">
        <v>37</v>
      </c>
      <c r="D52" s="198" t="s">
        <v>201</v>
      </c>
      <c r="E52" s="199">
        <v>2342807.9300000002</v>
      </c>
    </row>
    <row r="53" spans="2:5" ht="15" customHeight="1">
      <c r="B53" s="200" t="s">
        <v>166</v>
      </c>
      <c r="C53" s="201">
        <v>38</v>
      </c>
      <c r="D53" s="204" t="s">
        <v>202</v>
      </c>
      <c r="E53" s="203">
        <v>0</v>
      </c>
    </row>
    <row r="54" spans="2:5" ht="15" customHeight="1">
      <c r="B54" s="200" t="s">
        <v>203</v>
      </c>
      <c r="C54" s="201">
        <v>39</v>
      </c>
      <c r="D54" s="204" t="s">
        <v>204</v>
      </c>
      <c r="E54" s="203">
        <v>44384.05</v>
      </c>
    </row>
    <row r="55" spans="2:5" ht="15" customHeight="1">
      <c r="B55" s="200" t="s">
        <v>205</v>
      </c>
      <c r="C55" s="201">
        <v>40</v>
      </c>
      <c r="D55" s="204" t="s">
        <v>206</v>
      </c>
      <c r="E55" s="203">
        <v>0</v>
      </c>
    </row>
    <row r="56" spans="2:5" ht="15" customHeight="1">
      <c r="B56" s="200" t="s">
        <v>207</v>
      </c>
      <c r="C56" s="201">
        <v>41</v>
      </c>
      <c r="D56" s="204" t="s">
        <v>109</v>
      </c>
      <c r="E56" s="203">
        <v>0</v>
      </c>
    </row>
    <row r="57" spans="2:5" ht="15" customHeight="1">
      <c r="B57" s="200" t="s">
        <v>208</v>
      </c>
      <c r="C57" s="201">
        <v>42</v>
      </c>
      <c r="D57" s="204" t="s">
        <v>111</v>
      </c>
      <c r="E57" s="203">
        <v>151869.32999999999</v>
      </c>
    </row>
    <row r="58" spans="2:5" ht="15" customHeight="1">
      <c r="B58" s="200" t="s">
        <v>209</v>
      </c>
      <c r="C58" s="201">
        <v>43</v>
      </c>
      <c r="D58" s="204" t="s">
        <v>119</v>
      </c>
      <c r="E58" s="203">
        <v>0</v>
      </c>
    </row>
    <row r="59" spans="2:5" ht="15" customHeight="1">
      <c r="B59" s="200" t="s">
        <v>210</v>
      </c>
      <c r="C59" s="201">
        <v>44</v>
      </c>
      <c r="D59" s="204" t="s">
        <v>211</v>
      </c>
      <c r="E59" s="203">
        <v>9599.9800000000014</v>
      </c>
    </row>
    <row r="60" spans="2:5" ht="15" customHeight="1">
      <c r="B60" s="200" t="s">
        <v>212</v>
      </c>
      <c r="C60" s="201">
        <v>45</v>
      </c>
      <c r="D60" s="204" t="s">
        <v>213</v>
      </c>
      <c r="E60" s="203">
        <v>0</v>
      </c>
    </row>
    <row r="61" spans="2:5" s="210" customFormat="1" ht="15" customHeight="1" thickBot="1">
      <c r="B61" s="206" t="s">
        <v>214</v>
      </c>
      <c r="C61" s="220">
        <v>46</v>
      </c>
      <c r="D61" s="221" t="s">
        <v>215</v>
      </c>
      <c r="E61" s="209">
        <f>SUM(E52:E60)</f>
        <v>2548661.29</v>
      </c>
    </row>
    <row r="62" spans="2:5" s="210" customFormat="1" ht="9" customHeight="1">
      <c r="C62" s="171"/>
      <c r="E62" s="213"/>
    </row>
    <row r="63" spans="2:5" s="210" customFormat="1" ht="15" customHeight="1" thickBot="1">
      <c r="C63" s="249" t="s">
        <v>216</v>
      </c>
      <c r="D63" s="249"/>
      <c r="E63" s="249"/>
    </row>
    <row r="64" spans="2:5" ht="15" customHeight="1">
      <c r="B64" s="196" t="s">
        <v>217</v>
      </c>
      <c r="C64" s="197">
        <v>47</v>
      </c>
      <c r="D64" s="222" t="s">
        <v>218</v>
      </c>
      <c r="E64" s="199">
        <v>13898305.59</v>
      </c>
    </row>
    <row r="65" spans="2:5" ht="15" customHeight="1">
      <c r="B65" s="200" t="s">
        <v>219</v>
      </c>
      <c r="C65" s="201">
        <v>48</v>
      </c>
      <c r="D65" s="223" t="s">
        <v>220</v>
      </c>
      <c r="E65" s="203">
        <v>5588097.9499999993</v>
      </c>
    </row>
    <row r="66" spans="2:5" ht="15" customHeight="1">
      <c r="B66" s="200" t="s">
        <v>221</v>
      </c>
      <c r="C66" s="201">
        <v>49</v>
      </c>
      <c r="D66" s="223" t="s">
        <v>222</v>
      </c>
      <c r="E66" s="203">
        <v>38993.399737499996</v>
      </c>
    </row>
    <row r="67" spans="2:5" ht="15" customHeight="1">
      <c r="B67" s="200" t="s">
        <v>223</v>
      </c>
      <c r="C67" s="201">
        <v>50</v>
      </c>
      <c r="D67" s="223" t="s">
        <v>224</v>
      </c>
      <c r="E67" s="203">
        <v>775220.51</v>
      </c>
    </row>
    <row r="68" spans="2:5" ht="15" customHeight="1">
      <c r="B68" s="200" t="s">
        <v>225</v>
      </c>
      <c r="C68" s="201">
        <v>51</v>
      </c>
      <c r="D68" s="223" t="s">
        <v>226</v>
      </c>
      <c r="E68" s="203">
        <v>0</v>
      </c>
    </row>
    <row r="69" spans="2:5" ht="15" customHeight="1">
      <c r="B69" s="200" t="s">
        <v>227</v>
      </c>
      <c r="C69" s="201">
        <v>52</v>
      </c>
      <c r="D69" s="223" t="s">
        <v>228</v>
      </c>
      <c r="E69" s="203">
        <v>0</v>
      </c>
    </row>
    <row r="70" spans="2:5" ht="15" customHeight="1" thickBot="1">
      <c r="B70" s="224" t="s">
        <v>229</v>
      </c>
      <c r="C70" s="225">
        <v>53</v>
      </c>
      <c r="D70" s="226" t="s">
        <v>230</v>
      </c>
      <c r="E70" s="227">
        <v>182871.23000000499</v>
      </c>
    </row>
    <row r="71" spans="2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231</v>
      </c>
      <c r="C72" s="152">
        <v>54</v>
      </c>
      <c r="D72" s="153" t="s">
        <v>232</v>
      </c>
      <c r="E72" s="155">
        <f>E43+E49+E61-E64-E65-E66-E67-E68-E69+E70</f>
        <v>4277772.452839083</v>
      </c>
    </row>
    <row r="73" spans="2:5" s="156" customFormat="1" ht="15" customHeight="1">
      <c r="B73" s="200" t="s">
        <v>233</v>
      </c>
      <c r="C73" s="158">
        <v>55</v>
      </c>
      <c r="D73" s="230" t="s">
        <v>234</v>
      </c>
      <c r="E73" s="161">
        <v>641665.86792586255</v>
      </c>
    </row>
    <row r="74" spans="2:5" s="156" customFormat="1" ht="15" customHeight="1" thickBot="1">
      <c r="B74" s="206" t="s">
        <v>235</v>
      </c>
      <c r="C74" s="207">
        <v>56</v>
      </c>
      <c r="D74" s="208" t="s">
        <v>236</v>
      </c>
      <c r="E74" s="209">
        <f>E72-E73</f>
        <v>3636106.5849132203</v>
      </c>
    </row>
    <row r="75" spans="2:5">
      <c r="D75" s="231"/>
    </row>
    <row r="76" spans="2:5">
      <c r="C76" s="244"/>
      <c r="D76" s="244"/>
      <c r="E76" s="244"/>
    </row>
    <row r="77" spans="2:5">
      <c r="C77" s="245"/>
      <c r="D77" s="245"/>
      <c r="E77" s="245"/>
    </row>
    <row r="78" spans="2:5">
      <c r="C78" s="244"/>
      <c r="D78" s="244"/>
      <c r="E78" s="244"/>
    </row>
    <row r="79" spans="2:5">
      <c r="C79" s="245"/>
      <c r="D79" s="245"/>
      <c r="E79" s="245"/>
    </row>
    <row r="80" spans="2:5">
      <c r="C80" s="244"/>
      <c r="D80" s="244"/>
      <c r="E80" s="244"/>
    </row>
    <row r="81" spans="3:5">
      <c r="C81" s="245"/>
      <c r="D81" s="245"/>
      <c r="E81" s="245"/>
    </row>
  </sheetData>
  <mergeCells count="14"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L50"/>
  <sheetViews>
    <sheetView zoomScale="85" zoomScaleNormal="85" zoomScaleSheetLayoutView="50" workbookViewId="0">
      <pane xSplit="2" ySplit="10" topLeftCell="C11" activePane="bottomRight" state="frozen"/>
      <selection pane="topRight" activeCell="C1" sqref="C1"/>
      <selection pane="bottomLeft" activeCell="A6" sqref="A6"/>
      <selection pane="bottomRight" activeCell="D4" sqref="D4"/>
    </sheetView>
  </sheetViews>
  <sheetFormatPr defaultRowHeight="15"/>
  <cols>
    <col min="1" max="1" width="5.85546875" style="5" customWidth="1"/>
    <col min="2" max="2" width="49.5703125" style="5" customWidth="1"/>
    <col min="3" max="6" width="11.5703125" style="5" customWidth="1"/>
    <col min="7" max="7" width="13.28515625" style="5" customWidth="1"/>
    <col min="8" max="8" width="19.140625" style="5" customWidth="1"/>
    <col min="9" max="9" width="12.140625" style="5" customWidth="1"/>
    <col min="10" max="10" width="10.28515625" style="5" customWidth="1"/>
    <col min="11" max="14" width="11.42578125" style="5" customWidth="1"/>
    <col min="15" max="15" width="12.140625" style="5" customWidth="1"/>
    <col min="16" max="16" width="11.28515625" style="5" customWidth="1"/>
    <col min="17" max="17" width="10.28515625" style="5" customWidth="1"/>
    <col min="18" max="25" width="10.7109375" style="5" customWidth="1"/>
    <col min="26" max="27" width="11.425781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69" t="s">
        <v>237</v>
      </c>
      <c r="B1" s="269"/>
      <c r="C1" s="137"/>
      <c r="D1" s="137"/>
      <c r="E1" s="137"/>
      <c r="F1" s="137"/>
      <c r="G1" s="137"/>
      <c r="H1" s="137"/>
    </row>
    <row r="2" spans="1:38">
      <c r="A2" s="235" t="s">
        <v>241</v>
      </c>
      <c r="C2" s="137"/>
      <c r="D2" s="137"/>
      <c r="E2" s="137"/>
      <c r="F2" s="137"/>
      <c r="G2" s="137"/>
      <c r="H2" s="137"/>
    </row>
    <row r="3" spans="1:38">
      <c r="A3" s="236" t="s">
        <v>243</v>
      </c>
      <c r="C3" s="137"/>
      <c r="D3" s="137"/>
      <c r="E3" s="137"/>
      <c r="F3" s="137"/>
      <c r="G3" s="137"/>
      <c r="H3" s="137"/>
    </row>
    <row r="4" spans="1:38">
      <c r="A4" s="236" t="s">
        <v>247</v>
      </c>
      <c r="C4" s="137"/>
      <c r="D4" s="137"/>
      <c r="E4" s="137"/>
      <c r="F4" s="137"/>
      <c r="G4" s="137"/>
      <c r="H4" s="137"/>
    </row>
    <row r="5" spans="1:38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95" customHeight="1" thickBot="1">
      <c r="A11" s="13" t="s">
        <v>24</v>
      </c>
      <c r="B11" s="3" t="s">
        <v>25</v>
      </c>
      <c r="C11" s="24">
        <f t="shared" ref="C11:AL11" si="0">SUM(C12:C15)</f>
        <v>87974</v>
      </c>
      <c r="D11" s="90">
        <f t="shared" si="0"/>
        <v>4829</v>
      </c>
      <c r="E11" s="90">
        <f t="shared" si="0"/>
        <v>28534</v>
      </c>
      <c r="F11" s="90">
        <f t="shared" si="0"/>
        <v>121337</v>
      </c>
      <c r="G11" s="90">
        <f t="shared" si="0"/>
        <v>71508</v>
      </c>
      <c r="H11" s="47"/>
      <c r="I11" s="90">
        <f t="shared" si="0"/>
        <v>3324895.0277390005</v>
      </c>
      <c r="J11" s="90">
        <f t="shared" si="0"/>
        <v>251235.17467150002</v>
      </c>
      <c r="K11" s="90">
        <f t="shared" si="0"/>
        <v>2392482.9607830001</v>
      </c>
      <c r="L11" s="90">
        <f t="shared" si="0"/>
        <v>399525.03563999996</v>
      </c>
      <c r="M11" s="90">
        <f t="shared" si="0"/>
        <v>104393.1</v>
      </c>
      <c r="N11" s="75">
        <f>SUM(N12:N15)</f>
        <v>2896401.0964230001</v>
      </c>
      <c r="O11" s="90">
        <f t="shared" si="0"/>
        <v>226957.61110000001</v>
      </c>
      <c r="P11" s="90">
        <f t="shared" si="0"/>
        <v>2719869.7996197687</v>
      </c>
      <c r="Q11" s="90">
        <f t="shared" si="0"/>
        <v>2465132.5797012509</v>
      </c>
      <c r="R11" s="90">
        <f t="shared" si="0"/>
        <v>752297.07999999984</v>
      </c>
      <c r="S11" s="90">
        <f t="shared" si="0"/>
        <v>202712.66</v>
      </c>
      <c r="T11" s="90">
        <f t="shared" si="0"/>
        <v>10000</v>
      </c>
      <c r="U11" s="66">
        <f t="shared" si="0"/>
        <v>965009.73999999987</v>
      </c>
      <c r="V11" s="90">
        <f t="shared" si="0"/>
        <v>236612.21832868009</v>
      </c>
      <c r="W11" s="90">
        <f t="shared" si="0"/>
        <v>78387.785913248925</v>
      </c>
      <c r="X11" s="90">
        <f t="shared" si="0"/>
        <v>-4.2419289978177233E-3</v>
      </c>
      <c r="Y11" s="66">
        <f>SUM(Y12:Y15)</f>
        <v>315000.00000000006</v>
      </c>
      <c r="Z11" s="90">
        <f t="shared" si="0"/>
        <v>990231.25999999989</v>
      </c>
      <c r="AA11" s="91">
        <f t="shared" si="0"/>
        <v>651030.19999999995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95" customHeight="1">
      <c r="A12" s="17"/>
      <c r="B12" s="39" t="s">
        <v>26</v>
      </c>
      <c r="C12" s="125">
        <v>87974</v>
      </c>
      <c r="D12" s="93">
        <v>4829</v>
      </c>
      <c r="E12" s="93">
        <v>28534</v>
      </c>
      <c r="F12" s="62">
        <f>SUM(C12:E12)</f>
        <v>121337</v>
      </c>
      <c r="G12" s="93">
        <v>71508</v>
      </c>
      <c r="H12" s="46"/>
      <c r="I12" s="93">
        <v>3324895.0277390005</v>
      </c>
      <c r="J12" s="93">
        <v>251235.17467150002</v>
      </c>
      <c r="K12" s="93">
        <v>2392482.9607830001</v>
      </c>
      <c r="L12" s="93">
        <v>399525.03563999996</v>
      </c>
      <c r="M12" s="93">
        <v>104393.1</v>
      </c>
      <c r="N12" s="76">
        <f>SUM(K12:M12)</f>
        <v>2896401.0964230001</v>
      </c>
      <c r="O12" s="93">
        <v>226957.61110000001</v>
      </c>
      <c r="P12" s="93">
        <v>2719869.7996197687</v>
      </c>
      <c r="Q12" s="93">
        <v>2465132.5797012509</v>
      </c>
      <c r="R12" s="93">
        <v>752297.07999999984</v>
      </c>
      <c r="S12" s="93">
        <v>202712.66</v>
      </c>
      <c r="T12" s="93">
        <v>10000</v>
      </c>
      <c r="U12" s="62">
        <f>SUM(R12:T12)</f>
        <v>965009.73999999987</v>
      </c>
      <c r="V12" s="93">
        <v>236612.21832868009</v>
      </c>
      <c r="W12" s="93">
        <v>78387.785913248925</v>
      </c>
      <c r="X12" s="93">
        <v>-4.2419289978177233E-3</v>
      </c>
      <c r="Y12" s="62">
        <f>SUM(V12:X12)</f>
        <v>315000.00000000006</v>
      </c>
      <c r="Z12" s="93">
        <v>990231.25999999989</v>
      </c>
      <c r="AA12" s="94">
        <v>651030.19999999995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9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9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9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95" customHeight="1" thickBot="1">
      <c r="A16" s="13" t="s">
        <v>30</v>
      </c>
      <c r="B16" s="3" t="s">
        <v>11</v>
      </c>
      <c r="C16" s="26">
        <v>76387</v>
      </c>
      <c r="D16" s="102">
        <v>5445</v>
      </c>
      <c r="E16" s="102">
        <v>1179</v>
      </c>
      <c r="F16" s="65">
        <f>SUM(C16:E16)</f>
        <v>83011</v>
      </c>
      <c r="G16" s="102">
        <v>44791</v>
      </c>
      <c r="H16" s="47"/>
      <c r="I16" s="102">
        <v>721060.45354699995</v>
      </c>
      <c r="J16" s="102">
        <v>0</v>
      </c>
      <c r="K16" s="102">
        <v>626151.05364699988</v>
      </c>
      <c r="L16" s="102">
        <v>92783.399900000004</v>
      </c>
      <c r="M16" s="102">
        <v>0</v>
      </c>
      <c r="N16" s="79">
        <f>SUM(K16:M16)</f>
        <v>718934.45354699984</v>
      </c>
      <c r="O16" s="102">
        <v>0</v>
      </c>
      <c r="P16" s="102">
        <v>726498.83807892946</v>
      </c>
      <c r="Q16" s="102">
        <v>726498.83807892946</v>
      </c>
      <c r="R16" s="102">
        <v>199200.36</v>
      </c>
      <c r="S16" s="102">
        <v>37548.249999999993</v>
      </c>
      <c r="T16" s="102">
        <v>473.22</v>
      </c>
      <c r="U16" s="65">
        <f>SUM(R16:T16)</f>
        <v>237221.83</v>
      </c>
      <c r="V16" s="102">
        <v>0</v>
      </c>
      <c r="W16" s="102">
        <v>0</v>
      </c>
      <c r="X16" s="102">
        <v>0</v>
      </c>
      <c r="Y16" s="65">
        <f>SUM(V16:X16)</f>
        <v>0</v>
      </c>
      <c r="Z16" s="102">
        <v>181218.53</v>
      </c>
      <c r="AA16" s="103">
        <v>181218.53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95" customHeight="1" thickBot="1">
      <c r="A17" s="13" t="s">
        <v>31</v>
      </c>
      <c r="B17" s="3" t="s">
        <v>32</v>
      </c>
      <c r="C17" s="24">
        <f>SUM(C18:C19)</f>
        <v>75233</v>
      </c>
      <c r="D17" s="90">
        <f>SUM(D18:D19)</f>
        <v>5399</v>
      </c>
      <c r="E17" s="90">
        <f>SUM(E18:E19)</f>
        <v>1</v>
      </c>
      <c r="F17" s="66">
        <f>SUM(F18:F19)</f>
        <v>80633</v>
      </c>
      <c r="G17" s="90">
        <f>SUM(G18:G19)</f>
        <v>80609</v>
      </c>
      <c r="H17" s="50"/>
      <c r="I17" s="90">
        <f t="shared" ref="I17:AA17" si="1">SUM(I18:I19)</f>
        <v>985762.86698225001</v>
      </c>
      <c r="J17" s="90">
        <f t="shared" si="1"/>
        <v>155.52000000000001</v>
      </c>
      <c r="K17" s="90">
        <f t="shared" si="1"/>
        <v>809707.34503299999</v>
      </c>
      <c r="L17" s="90">
        <f t="shared" si="1"/>
        <v>131679.418049</v>
      </c>
      <c r="M17" s="90">
        <f t="shared" si="1"/>
        <v>70.010937499999997</v>
      </c>
      <c r="N17" s="75">
        <f t="shared" si="1"/>
        <v>941456.77401950001</v>
      </c>
      <c r="O17" s="90">
        <f t="shared" si="1"/>
        <v>142.650417</v>
      </c>
      <c r="P17" s="90">
        <f t="shared" si="1"/>
        <v>940285.83475190343</v>
      </c>
      <c r="Q17" s="90">
        <f t="shared" si="1"/>
        <v>938067.31653844321</v>
      </c>
      <c r="R17" s="90">
        <f t="shared" si="1"/>
        <v>46786.554048000013</v>
      </c>
      <c r="S17" s="90">
        <f t="shared" si="1"/>
        <v>1513.525952</v>
      </c>
      <c r="T17" s="90">
        <f t="shared" si="1"/>
        <v>0</v>
      </c>
      <c r="U17" s="66">
        <f t="shared" si="1"/>
        <v>48300.080000000016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125241.52000000002</v>
      </c>
      <c r="AA17" s="91">
        <f t="shared" si="1"/>
        <v>125241.52000000002</v>
      </c>
      <c r="AC17" s="89">
        <f t="shared" ref="AC17:AL17" si="2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95" customHeight="1">
      <c r="A18" s="17"/>
      <c r="B18" s="6" t="s">
        <v>33</v>
      </c>
      <c r="C18" s="27">
        <v>70277</v>
      </c>
      <c r="D18" s="105">
        <v>1703</v>
      </c>
      <c r="E18" s="105">
        <v>0</v>
      </c>
      <c r="F18" s="67">
        <f>SUM(C18:E18)</f>
        <v>71980</v>
      </c>
      <c r="G18" s="105">
        <v>71174</v>
      </c>
      <c r="H18" s="49"/>
      <c r="I18" s="105">
        <v>546623.22644</v>
      </c>
      <c r="J18" s="105">
        <v>155.52000000000001</v>
      </c>
      <c r="K18" s="105">
        <v>528849.89644000004</v>
      </c>
      <c r="L18" s="105">
        <v>12921.957907999998</v>
      </c>
      <c r="M18" s="105">
        <v>0</v>
      </c>
      <c r="N18" s="80">
        <f>SUM(K18:M18)</f>
        <v>541771.85434800002</v>
      </c>
      <c r="O18" s="105">
        <v>142.650417</v>
      </c>
      <c r="P18" s="105">
        <v>536840.83910948806</v>
      </c>
      <c r="Q18" s="105">
        <v>534622.32089602784</v>
      </c>
      <c r="R18" s="105">
        <v>39657.000000000015</v>
      </c>
      <c r="S18" s="105">
        <v>165</v>
      </c>
      <c r="T18" s="105">
        <v>0</v>
      </c>
      <c r="U18" s="67">
        <f>SUM(R18:T18)</f>
        <v>39822.000000000015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114845.61000000002</v>
      </c>
      <c r="AA18" s="106">
        <v>114845.61000000002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95" customHeight="1" thickBot="1">
      <c r="A19" s="20"/>
      <c r="B19" s="41" t="s">
        <v>34</v>
      </c>
      <c r="C19" s="28">
        <v>4956</v>
      </c>
      <c r="D19" s="108">
        <v>3696</v>
      </c>
      <c r="E19" s="108">
        <v>1</v>
      </c>
      <c r="F19" s="68">
        <f>SUM(C19:E19)</f>
        <v>8653</v>
      </c>
      <c r="G19" s="108">
        <v>9435</v>
      </c>
      <c r="H19" s="48"/>
      <c r="I19" s="108">
        <v>439139.64054225001</v>
      </c>
      <c r="J19" s="108">
        <v>0</v>
      </c>
      <c r="K19" s="108">
        <v>280857.44859300001</v>
      </c>
      <c r="L19" s="108">
        <v>118757.460141</v>
      </c>
      <c r="M19" s="108">
        <v>70.010937499999997</v>
      </c>
      <c r="N19" s="81">
        <f>SUM(K19:M19)</f>
        <v>399684.91967149999</v>
      </c>
      <c r="O19" s="108">
        <v>0</v>
      </c>
      <c r="P19" s="108">
        <v>403444.99564241536</v>
      </c>
      <c r="Q19" s="108">
        <v>403444.99564241536</v>
      </c>
      <c r="R19" s="108">
        <v>7129.554048</v>
      </c>
      <c r="S19" s="108">
        <v>1348.525952</v>
      </c>
      <c r="T19" s="108">
        <v>0</v>
      </c>
      <c r="U19" s="68">
        <f>SUM(R19:T19)</f>
        <v>8478.08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10395.91</v>
      </c>
      <c r="AA19" s="109">
        <v>10395.91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95" customHeight="1" thickBot="1">
      <c r="A20" s="13" t="s">
        <v>35</v>
      </c>
      <c r="B20" s="3" t="s">
        <v>2</v>
      </c>
      <c r="C20" s="29">
        <v>78736</v>
      </c>
      <c r="D20" s="111">
        <v>21172</v>
      </c>
      <c r="E20" s="111">
        <v>70273</v>
      </c>
      <c r="F20" s="69">
        <f>SUM(C20:E20)</f>
        <v>170181</v>
      </c>
      <c r="G20" s="111">
        <v>159684</v>
      </c>
      <c r="H20" s="47"/>
      <c r="I20" s="111">
        <v>61531709.988259993</v>
      </c>
      <c r="J20" s="111">
        <v>3034961.0366200004</v>
      </c>
      <c r="K20" s="111">
        <v>31398970.007571001</v>
      </c>
      <c r="L20" s="111">
        <v>10466081.148460001</v>
      </c>
      <c r="M20" s="111">
        <v>17253229.0473</v>
      </c>
      <c r="N20" s="82">
        <f>SUM(K20:M20)</f>
        <v>59118280.203330994</v>
      </c>
      <c r="O20" s="111">
        <v>3033893.3065300002</v>
      </c>
      <c r="P20" s="111">
        <v>49752190.334118962</v>
      </c>
      <c r="Q20" s="111">
        <v>47464979.755181558</v>
      </c>
      <c r="R20" s="111">
        <v>18068757.294199999</v>
      </c>
      <c r="S20" s="111">
        <v>6129977.4407000002</v>
      </c>
      <c r="T20" s="111">
        <v>7555892.6451000003</v>
      </c>
      <c r="U20" s="69">
        <f>SUM(R20:T20)</f>
        <v>31754627.379999999</v>
      </c>
      <c r="V20" s="111">
        <v>775247.29812104616</v>
      </c>
      <c r="W20" s="111">
        <v>264896.40026222938</v>
      </c>
      <c r="X20" s="111">
        <v>314071.30161672446</v>
      </c>
      <c r="Y20" s="69">
        <f>SUM(V20:X20)</f>
        <v>1354215</v>
      </c>
      <c r="Z20" s="111">
        <v>35824815</v>
      </c>
      <c r="AA20" s="112">
        <v>34470600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95" customHeight="1" thickBot="1">
      <c r="A21" s="13" t="s">
        <v>36</v>
      </c>
      <c r="B21" s="3" t="s">
        <v>37</v>
      </c>
      <c r="C21" s="24">
        <f t="shared" ref="C21:AA21" si="3">SUM(C22:C23)</f>
        <v>8760</v>
      </c>
      <c r="D21" s="90">
        <f t="shared" si="3"/>
        <v>24895</v>
      </c>
      <c r="E21" s="90">
        <f t="shared" si="3"/>
        <v>3</v>
      </c>
      <c r="F21" s="66">
        <f t="shared" si="3"/>
        <v>33658</v>
      </c>
      <c r="G21" s="90">
        <f t="shared" si="3"/>
        <v>153844</v>
      </c>
      <c r="H21" s="90">
        <f t="shared" si="3"/>
        <v>33658</v>
      </c>
      <c r="I21" s="90">
        <f t="shared" si="3"/>
        <v>14739699.551767439</v>
      </c>
      <c r="J21" s="90">
        <f t="shared" si="3"/>
        <v>574788.93954672012</v>
      </c>
      <c r="K21" s="90">
        <f t="shared" si="3"/>
        <v>6390861.2484180005</v>
      </c>
      <c r="L21" s="90">
        <f t="shared" si="3"/>
        <v>6683037.8872816702</v>
      </c>
      <c r="M21" s="90">
        <f t="shared" si="3"/>
        <v>1103.9066310000001</v>
      </c>
      <c r="N21" s="75">
        <f t="shared" si="3"/>
        <v>13075003.042330671</v>
      </c>
      <c r="O21" s="90">
        <f t="shared" si="3"/>
        <v>573374.89191192016</v>
      </c>
      <c r="P21" s="90">
        <f t="shared" si="3"/>
        <v>13542816.512035545</v>
      </c>
      <c r="Q21" s="90">
        <f t="shared" si="3"/>
        <v>13100329.052913539</v>
      </c>
      <c r="R21" s="90">
        <f t="shared" si="3"/>
        <v>3900467.3640431212</v>
      </c>
      <c r="S21" s="90">
        <f t="shared" si="3"/>
        <v>5227602.9759568805</v>
      </c>
      <c r="T21" s="90">
        <f t="shared" si="3"/>
        <v>0</v>
      </c>
      <c r="U21" s="66">
        <f t="shared" si="3"/>
        <v>9128070.3400000017</v>
      </c>
      <c r="V21" s="90">
        <f t="shared" si="3"/>
        <v>0</v>
      </c>
      <c r="W21" s="90">
        <f t="shared" si="3"/>
        <v>0</v>
      </c>
      <c r="X21" s="90">
        <f t="shared" si="3"/>
        <v>0</v>
      </c>
      <c r="Y21" s="66">
        <f t="shared" si="3"/>
        <v>0</v>
      </c>
      <c r="Z21" s="90">
        <f t="shared" si="3"/>
        <v>9272830.1300000008</v>
      </c>
      <c r="AA21" s="91">
        <f t="shared" si="3"/>
        <v>9161426.6300000008</v>
      </c>
      <c r="AC21" s="89">
        <f t="shared" ref="AC21:AL21" si="4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95" customHeight="1">
      <c r="A22" s="21"/>
      <c r="B22" s="6" t="s">
        <v>38</v>
      </c>
      <c r="C22" s="125">
        <v>8760</v>
      </c>
      <c r="D22" s="93">
        <v>24895</v>
      </c>
      <c r="E22" s="93">
        <v>3</v>
      </c>
      <c r="F22" s="62">
        <f>SUM(C22:E22)</f>
        <v>33658</v>
      </c>
      <c r="G22" s="93">
        <v>153844</v>
      </c>
      <c r="H22" s="93">
        <v>33658</v>
      </c>
      <c r="I22" s="93">
        <v>14739699.551767439</v>
      </c>
      <c r="J22" s="93">
        <v>574788.93954672012</v>
      </c>
      <c r="K22" s="93">
        <v>6390861.2484180005</v>
      </c>
      <c r="L22" s="93">
        <v>6683037.8872816702</v>
      </c>
      <c r="M22" s="93">
        <v>1103.9066310000001</v>
      </c>
      <c r="N22" s="76">
        <f>SUM(K22:M22)</f>
        <v>13075003.042330671</v>
      </c>
      <c r="O22" s="93">
        <v>573374.89191192016</v>
      </c>
      <c r="P22" s="93">
        <v>13542816.512035545</v>
      </c>
      <c r="Q22" s="93">
        <v>13100329.052913539</v>
      </c>
      <c r="R22" s="93">
        <v>3900467.3640431212</v>
      </c>
      <c r="S22" s="93">
        <v>5227602.9759568805</v>
      </c>
      <c r="T22" s="93">
        <v>0</v>
      </c>
      <c r="U22" s="62">
        <f>SUM(R22:T22)</f>
        <v>9128070.3400000017</v>
      </c>
      <c r="V22" s="93">
        <v>0</v>
      </c>
      <c r="W22" s="93">
        <v>0</v>
      </c>
      <c r="X22" s="93">
        <v>0</v>
      </c>
      <c r="Y22" s="62">
        <f>SUM(V22:X22)</f>
        <v>0</v>
      </c>
      <c r="Z22" s="93">
        <v>9272830.1300000008</v>
      </c>
      <c r="AA22" s="94">
        <v>9161426.6300000008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9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95" customHeight="1" thickBot="1">
      <c r="A24" s="13" t="s">
        <v>40</v>
      </c>
      <c r="B24" s="3" t="s">
        <v>41</v>
      </c>
      <c r="C24" s="31">
        <f t="shared" ref="C24:AA24" si="5">SUM(C25:C27)</f>
        <v>13481</v>
      </c>
      <c r="D24" s="114">
        <f t="shared" si="5"/>
        <v>332315</v>
      </c>
      <c r="E24" s="114">
        <f t="shared" si="5"/>
        <v>3</v>
      </c>
      <c r="F24" s="70">
        <f t="shared" si="5"/>
        <v>345799</v>
      </c>
      <c r="G24" s="114">
        <f t="shared" si="5"/>
        <v>49945</v>
      </c>
      <c r="H24" s="114">
        <f t="shared" si="5"/>
        <v>345782</v>
      </c>
      <c r="I24" s="114">
        <f t="shared" si="5"/>
        <v>3218520.8032891238</v>
      </c>
      <c r="J24" s="114">
        <f t="shared" si="5"/>
        <v>66956.234445228096</v>
      </c>
      <c r="K24" s="114">
        <f t="shared" si="5"/>
        <v>1071132.9031852942</v>
      </c>
      <c r="L24" s="114">
        <f t="shared" si="5"/>
        <v>1890035.426615926</v>
      </c>
      <c r="M24" s="114">
        <f t="shared" si="5"/>
        <v>403.19176349999998</v>
      </c>
      <c r="N24" s="15">
        <f t="shared" si="5"/>
        <v>2961571.5215647197</v>
      </c>
      <c r="O24" s="114">
        <f t="shared" si="5"/>
        <v>66216.410956782012</v>
      </c>
      <c r="P24" s="114">
        <f t="shared" si="5"/>
        <v>3077462.2129521715</v>
      </c>
      <c r="Q24" s="114">
        <f t="shared" si="5"/>
        <v>3033856.9625627659</v>
      </c>
      <c r="R24" s="114">
        <f t="shared" si="5"/>
        <v>717152.8520981177</v>
      </c>
      <c r="S24" s="114">
        <f t="shared" si="5"/>
        <v>562853.5179018823</v>
      </c>
      <c r="T24" s="114">
        <f t="shared" si="5"/>
        <v>0</v>
      </c>
      <c r="U24" s="70">
        <f t="shared" si="5"/>
        <v>1280006.3700000001</v>
      </c>
      <c r="V24" s="114">
        <f t="shared" si="5"/>
        <v>3396.2400000000016</v>
      </c>
      <c r="W24" s="114">
        <f t="shared" si="5"/>
        <v>0</v>
      </c>
      <c r="X24" s="114">
        <f t="shared" si="5"/>
        <v>0</v>
      </c>
      <c r="Y24" s="70">
        <f t="shared" si="5"/>
        <v>3396.2400000000016</v>
      </c>
      <c r="Z24" s="114">
        <f t="shared" si="5"/>
        <v>1332299.73</v>
      </c>
      <c r="AA24" s="115">
        <f t="shared" si="5"/>
        <v>1323097.9500000002</v>
      </c>
      <c r="AC24" s="113">
        <f t="shared" ref="AC24:AL24" si="6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95" customHeight="1">
      <c r="A25" s="17"/>
      <c r="B25" s="6" t="s">
        <v>42</v>
      </c>
      <c r="C25" s="125">
        <v>5436</v>
      </c>
      <c r="D25" s="93">
        <v>322941</v>
      </c>
      <c r="E25" s="93">
        <v>0</v>
      </c>
      <c r="F25" s="62">
        <f>SUM(C25:E25)</f>
        <v>328377</v>
      </c>
      <c r="G25" s="93">
        <v>31527</v>
      </c>
      <c r="H25" s="93">
        <v>328377</v>
      </c>
      <c r="I25" s="93">
        <v>949355.6470588235</v>
      </c>
      <c r="J25" s="93">
        <v>0</v>
      </c>
      <c r="K25" s="93">
        <v>54344.348235294106</v>
      </c>
      <c r="L25" s="93">
        <v>895011.4117647059</v>
      </c>
      <c r="M25" s="93">
        <v>0</v>
      </c>
      <c r="N25" s="76">
        <f>SUM(K25:M25)</f>
        <v>949355.76</v>
      </c>
      <c r="O25" s="93">
        <v>0</v>
      </c>
      <c r="P25" s="93">
        <v>967427.41938961041</v>
      </c>
      <c r="Q25" s="93">
        <v>967427.41938961041</v>
      </c>
      <c r="R25" s="93">
        <v>2635.374669117693</v>
      </c>
      <c r="S25" s="93">
        <v>69460.995330882331</v>
      </c>
      <c r="T25" s="93">
        <v>0</v>
      </c>
      <c r="U25" s="62">
        <f>SUM(R25:T25)</f>
        <v>72096.370000000024</v>
      </c>
      <c r="V25" s="93">
        <v>0</v>
      </c>
      <c r="W25" s="93">
        <v>0</v>
      </c>
      <c r="X25" s="93">
        <v>0</v>
      </c>
      <c r="Y25" s="62">
        <f>SUM(V25:X25)</f>
        <v>0</v>
      </c>
      <c r="Z25" s="93">
        <v>68313.390000000014</v>
      </c>
      <c r="AA25" s="94">
        <v>68313.390000000014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95" customHeight="1">
      <c r="A26" s="18"/>
      <c r="B26" s="7" t="s">
        <v>3</v>
      </c>
      <c r="C26" s="32">
        <v>8028</v>
      </c>
      <c r="D26" s="129">
        <v>9374</v>
      </c>
      <c r="E26" s="129">
        <v>3</v>
      </c>
      <c r="F26" s="60">
        <f>SUM(C26:E26)</f>
        <v>17405</v>
      </c>
      <c r="G26" s="129">
        <v>18397</v>
      </c>
      <c r="H26" s="129">
        <v>17405</v>
      </c>
      <c r="I26" s="129">
        <v>2104192.7769493004</v>
      </c>
      <c r="J26" s="129">
        <v>3061.3117000000002</v>
      </c>
      <c r="K26" s="129">
        <v>858119.91498600016</v>
      </c>
      <c r="L26" s="129">
        <v>995024.01485121995</v>
      </c>
      <c r="M26" s="129">
        <v>403.19176349999998</v>
      </c>
      <c r="N26" s="57">
        <f>SUM(K26:M26)</f>
        <v>1853547.1216007201</v>
      </c>
      <c r="O26" s="129">
        <v>3061.3117000000002</v>
      </c>
      <c r="P26" s="129">
        <v>1944583.9968734237</v>
      </c>
      <c r="Q26" s="129">
        <v>1940261.5278085284</v>
      </c>
      <c r="R26" s="129">
        <v>707999.24742899998</v>
      </c>
      <c r="S26" s="129">
        <v>493392.52257099998</v>
      </c>
      <c r="T26" s="129">
        <v>0</v>
      </c>
      <c r="U26" s="60">
        <f>SUM(R26:T26)</f>
        <v>1201391.77</v>
      </c>
      <c r="V26" s="129">
        <v>0</v>
      </c>
      <c r="W26" s="129">
        <v>0</v>
      </c>
      <c r="X26" s="129">
        <v>0</v>
      </c>
      <c r="Y26" s="60">
        <f>SUM(V26:X26)</f>
        <v>0</v>
      </c>
      <c r="Z26" s="129">
        <v>1243993.1900000002</v>
      </c>
      <c r="AA26" s="130">
        <v>1243993.1900000002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95" customHeight="1" thickBot="1">
      <c r="A27" s="20"/>
      <c r="B27" s="42" t="s">
        <v>43</v>
      </c>
      <c r="C27" s="33">
        <v>17</v>
      </c>
      <c r="D27" s="119">
        <v>0</v>
      </c>
      <c r="E27" s="119">
        <v>0</v>
      </c>
      <c r="F27" s="71">
        <f>SUM(C27:E27)</f>
        <v>17</v>
      </c>
      <c r="G27" s="119">
        <v>21</v>
      </c>
      <c r="H27" s="48"/>
      <c r="I27" s="119">
        <v>164972.379281</v>
      </c>
      <c r="J27" s="119">
        <v>63894.922745228097</v>
      </c>
      <c r="K27" s="119">
        <v>158668.639964</v>
      </c>
      <c r="L27" s="119">
        <v>0</v>
      </c>
      <c r="M27" s="119">
        <v>0</v>
      </c>
      <c r="N27" s="83">
        <f>SUM(K27:M27)</f>
        <v>158668.639964</v>
      </c>
      <c r="O27" s="119">
        <v>63155.099256782007</v>
      </c>
      <c r="P27" s="119">
        <v>165450.79668913726</v>
      </c>
      <c r="Q27" s="119">
        <v>126168.0153646273</v>
      </c>
      <c r="R27" s="119">
        <v>6518.2300000000032</v>
      </c>
      <c r="S27" s="119">
        <v>0</v>
      </c>
      <c r="T27" s="119">
        <v>0</v>
      </c>
      <c r="U27" s="71">
        <f>SUM(R27:T27)</f>
        <v>6518.2300000000032</v>
      </c>
      <c r="V27" s="119">
        <v>3396.2400000000016</v>
      </c>
      <c r="W27" s="119">
        <v>0</v>
      </c>
      <c r="X27" s="119">
        <v>0</v>
      </c>
      <c r="Y27" s="71">
        <f>SUM(V27:X27)</f>
        <v>3396.2400000000016</v>
      </c>
      <c r="Z27" s="119">
        <v>19993.150000000001</v>
      </c>
      <c r="AA27" s="120">
        <v>10791.369999999999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95" customHeight="1" thickBot="1">
      <c r="A28" s="13" t="s">
        <v>44</v>
      </c>
      <c r="B28" s="3" t="s">
        <v>4</v>
      </c>
      <c r="C28" s="29">
        <v>2</v>
      </c>
      <c r="D28" s="111">
        <v>0</v>
      </c>
      <c r="E28" s="111">
        <v>0</v>
      </c>
      <c r="F28" s="69">
        <f>SUM(C28:E28)</f>
        <v>2</v>
      </c>
      <c r="G28" s="111">
        <v>2</v>
      </c>
      <c r="H28" s="51"/>
      <c r="I28" s="111">
        <v>273049.06977399997</v>
      </c>
      <c r="J28" s="111">
        <v>243245.47645838201</v>
      </c>
      <c r="K28" s="111">
        <v>273049.06977399997</v>
      </c>
      <c r="L28" s="111">
        <v>0</v>
      </c>
      <c r="M28" s="111">
        <v>0</v>
      </c>
      <c r="N28" s="82">
        <f>SUM(K28:M28)</f>
        <v>273049.06977399997</v>
      </c>
      <c r="O28" s="111">
        <v>243245.47645838201</v>
      </c>
      <c r="P28" s="111">
        <v>225389.79264111252</v>
      </c>
      <c r="Q28" s="111">
        <v>33832.202797844337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95" customHeight="1" thickBot="1">
      <c r="A29" s="22" t="s">
        <v>45</v>
      </c>
      <c r="B29" s="43" t="s">
        <v>12</v>
      </c>
      <c r="C29" s="34">
        <v>3</v>
      </c>
      <c r="D29" s="14">
        <v>0</v>
      </c>
      <c r="E29" s="14">
        <v>0</v>
      </c>
      <c r="F29" s="72">
        <f>SUM(C29:E29)</f>
        <v>3</v>
      </c>
      <c r="G29" s="14">
        <v>1</v>
      </c>
      <c r="H29" s="52">
        <v>3</v>
      </c>
      <c r="I29" s="14">
        <v>109548.78617000001</v>
      </c>
      <c r="J29" s="14">
        <v>109548.79994544599</v>
      </c>
      <c r="K29" s="14">
        <v>109548.78617000001</v>
      </c>
      <c r="L29" s="14">
        <v>0</v>
      </c>
      <c r="M29" s="14">
        <v>0</v>
      </c>
      <c r="N29" s="84">
        <f>SUM(K29:M29)</f>
        <v>109548.78617000001</v>
      </c>
      <c r="O29" s="14">
        <v>109548.79994544599</v>
      </c>
      <c r="P29" s="14">
        <v>80521.316208323362</v>
      </c>
      <c r="Q29" s="14">
        <v>2.8969992854399607E-3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t="shared" ref="I30:AA30" si="7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t="shared" ref="AC30:AL30" si="8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6</v>
      </c>
      <c r="D33" s="111">
        <v>0</v>
      </c>
      <c r="E33" s="111">
        <v>0</v>
      </c>
      <c r="F33" s="69">
        <f>SUM(C33:E33)</f>
        <v>6</v>
      </c>
      <c r="G33" s="111">
        <v>5</v>
      </c>
      <c r="H33" s="111">
        <v>6</v>
      </c>
      <c r="I33" s="111">
        <v>254868.81422200002</v>
      </c>
      <c r="J33" s="111">
        <v>130907.49211344789</v>
      </c>
      <c r="K33" s="111">
        <v>254868.81422199999</v>
      </c>
      <c r="L33" s="111">
        <v>0</v>
      </c>
      <c r="M33" s="111">
        <v>0</v>
      </c>
      <c r="N33" s="82">
        <f>SUM(K33:M33)</f>
        <v>254868.81422199999</v>
      </c>
      <c r="O33" s="111">
        <v>125318.74782072779</v>
      </c>
      <c r="P33" s="111">
        <v>174051.16627254063</v>
      </c>
      <c r="Q33" s="111">
        <v>88116.127626004032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t="shared" ref="I34:AA34" si="9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t="shared" ref="AC34:AL34" si="10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2659</v>
      </c>
      <c r="D37" s="117">
        <v>161</v>
      </c>
      <c r="E37" s="117">
        <v>0</v>
      </c>
      <c r="F37" s="73">
        <f>SUM(C37:E37)</f>
        <v>2820</v>
      </c>
      <c r="G37" s="117">
        <v>829</v>
      </c>
      <c r="H37" s="50"/>
      <c r="I37" s="117">
        <v>1000538.5580879999</v>
      </c>
      <c r="J37" s="117">
        <v>923032.76906597149</v>
      </c>
      <c r="K37" s="117">
        <v>979346.10826899996</v>
      </c>
      <c r="L37" s="117">
        <v>21160.829218999999</v>
      </c>
      <c r="M37" s="117">
        <v>0</v>
      </c>
      <c r="N37" s="85">
        <f>SUM(K37:M37)</f>
        <v>1000506.9374879999</v>
      </c>
      <c r="O37" s="117">
        <v>923032.76906597149</v>
      </c>
      <c r="P37" s="117">
        <v>936000.34495796391</v>
      </c>
      <c r="Q37" s="117">
        <v>164515.92031614238</v>
      </c>
      <c r="R37" s="117">
        <v>219737.45177999997</v>
      </c>
      <c r="S37" s="117">
        <v>1515.0182199999999</v>
      </c>
      <c r="T37" s="117">
        <v>0</v>
      </c>
      <c r="U37" s="73">
        <f>SUM(R37:T37)</f>
        <v>221252.46999999997</v>
      </c>
      <c r="V37" s="117">
        <v>200493.26577083772</v>
      </c>
      <c r="W37" s="117">
        <v>386.11422916229424</v>
      </c>
      <c r="X37" s="117">
        <v>0</v>
      </c>
      <c r="Y37" s="73">
        <f>SUM(V37:X37)</f>
        <v>200879.38</v>
      </c>
      <c r="Z37" s="117">
        <v>293648.42</v>
      </c>
      <c r="AA37" s="118">
        <v>90303.189999999959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6011</v>
      </c>
      <c r="D38" s="111">
        <v>19508</v>
      </c>
      <c r="E38" s="111">
        <v>0</v>
      </c>
      <c r="F38" s="69">
        <f>SUM(C38:E38)</f>
        <v>25519</v>
      </c>
      <c r="G38" s="111">
        <v>27302</v>
      </c>
      <c r="H38" s="51"/>
      <c r="I38" s="111">
        <v>13187609.935252998</v>
      </c>
      <c r="J38" s="111">
        <v>10792544.497019887</v>
      </c>
      <c r="K38" s="111">
        <v>7556364.5437509995</v>
      </c>
      <c r="L38" s="111">
        <v>5368679.5693189995</v>
      </c>
      <c r="M38" s="111">
        <v>0</v>
      </c>
      <c r="N38" s="82">
        <f>SUM(K38:M38)</f>
        <v>12925044.11307</v>
      </c>
      <c r="O38" s="111">
        <v>10690302.056166502</v>
      </c>
      <c r="P38" s="111">
        <v>12236469.628877599</v>
      </c>
      <c r="Q38" s="111">
        <v>2260888.5107837114</v>
      </c>
      <c r="R38" s="111">
        <v>1385473.8843840004</v>
      </c>
      <c r="S38" s="111">
        <v>423065.61561599997</v>
      </c>
      <c r="T38" s="111">
        <v>0</v>
      </c>
      <c r="U38" s="69">
        <f>SUM(R38:T38)</f>
        <v>1808539.5000000005</v>
      </c>
      <c r="V38" s="111">
        <v>886352.7767444409</v>
      </c>
      <c r="W38" s="111">
        <v>237029.65325555933</v>
      </c>
      <c r="X38" s="111">
        <v>0</v>
      </c>
      <c r="Y38" s="69">
        <f>SUM(V38:X38)</f>
        <v>1123382.4300000002</v>
      </c>
      <c r="Z38" s="111">
        <v>13295029.200000003</v>
      </c>
      <c r="AA38" s="112">
        <v>2951389.8000000026</v>
      </c>
      <c r="AC38" s="110">
        <v>239336.65419999999</v>
      </c>
      <c r="AD38" s="111">
        <v>214067.37324134959</v>
      </c>
      <c r="AE38" s="111">
        <v>239336.65419999999</v>
      </c>
      <c r="AF38" s="111">
        <v>214067.37324134959</v>
      </c>
      <c r="AG38" s="111">
        <v>88232.992817286489</v>
      </c>
      <c r="AH38" s="111">
        <v>20987.517682336504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3</v>
      </c>
      <c r="D39" s="111">
        <v>0</v>
      </c>
      <c r="E39" s="111">
        <v>0</v>
      </c>
      <c r="F39" s="69">
        <f>SUM(C39:E39)</f>
        <v>3</v>
      </c>
      <c r="G39" s="111">
        <v>2</v>
      </c>
      <c r="H39" s="51"/>
      <c r="I39" s="111">
        <v>155225.37450000001</v>
      </c>
      <c r="J39" s="111">
        <v>100456.43999999999</v>
      </c>
      <c r="K39" s="111">
        <v>155225.37450000001</v>
      </c>
      <c r="L39" s="111">
        <v>0</v>
      </c>
      <c r="M39" s="111">
        <v>0</v>
      </c>
      <c r="N39" s="82">
        <f>SUM(K39:M39)</f>
        <v>155225.37450000001</v>
      </c>
      <c r="O39" s="111">
        <v>100456.44</v>
      </c>
      <c r="P39" s="111">
        <v>111634.78835519345</v>
      </c>
      <c r="Q39" s="111">
        <v>40822.991236722854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336080</v>
      </c>
      <c r="AA39" s="112">
        <v>0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4842</v>
      </c>
      <c r="D40" s="90">
        <f>SUM(D41:D43)</f>
        <v>285</v>
      </c>
      <c r="E40" s="90">
        <f>SUM(E41:E43)</f>
        <v>0</v>
      </c>
      <c r="F40" s="66">
        <f>SUM(F41:F43)</f>
        <v>5127</v>
      </c>
      <c r="G40" s="90">
        <f>SUM(G41:G43)</f>
        <v>2902</v>
      </c>
      <c r="H40" s="51"/>
      <c r="I40" s="90">
        <f t="shared" ref="I40:AA40" si="11">SUM(I41:I43)</f>
        <v>1645105.9506999999</v>
      </c>
      <c r="J40" s="90">
        <f t="shared" si="11"/>
        <v>1316085.8450599997</v>
      </c>
      <c r="K40" s="90">
        <f t="shared" si="11"/>
        <v>1595185.2307</v>
      </c>
      <c r="L40" s="90">
        <f t="shared" si="11"/>
        <v>49829</v>
      </c>
      <c r="M40" s="90">
        <f t="shared" si="11"/>
        <v>0</v>
      </c>
      <c r="N40" s="75">
        <f t="shared" si="11"/>
        <v>1645014.2307</v>
      </c>
      <c r="O40" s="90">
        <f t="shared" si="11"/>
        <v>1316012.4690599998</v>
      </c>
      <c r="P40" s="90">
        <f t="shared" si="11"/>
        <v>1627154.7742322097</v>
      </c>
      <c r="Q40" s="90">
        <f t="shared" si="11"/>
        <v>325490.8780877433</v>
      </c>
      <c r="R40" s="90">
        <f t="shared" si="11"/>
        <v>1640130.0000000005</v>
      </c>
      <c r="S40" s="90">
        <f t="shared" si="11"/>
        <v>6947.8</v>
      </c>
      <c r="T40" s="90">
        <f t="shared" si="11"/>
        <v>0</v>
      </c>
      <c r="U40" s="66">
        <f t="shared" si="11"/>
        <v>1647077.8000000005</v>
      </c>
      <c r="V40" s="90">
        <f t="shared" si="11"/>
        <v>1312103.9601687302</v>
      </c>
      <c r="W40" s="90">
        <f t="shared" si="11"/>
        <v>5558.2398312696569</v>
      </c>
      <c r="X40" s="90">
        <f t="shared" si="11"/>
        <v>0</v>
      </c>
      <c r="Y40" s="66">
        <f t="shared" si="11"/>
        <v>1317662.2</v>
      </c>
      <c r="Z40" s="90">
        <f t="shared" si="11"/>
        <v>773931.03000000073</v>
      </c>
      <c r="AA40" s="91">
        <f t="shared" si="11"/>
        <v>151688.03400000057</v>
      </c>
      <c r="AC40" s="89">
        <f t="shared" ref="AC40:AL40" si="12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2</v>
      </c>
      <c r="D41" s="122">
        <v>0</v>
      </c>
      <c r="E41" s="122">
        <v>0</v>
      </c>
      <c r="F41" s="74">
        <f>SUM(C41:E41)</f>
        <v>2</v>
      </c>
      <c r="G41" s="122">
        <v>2</v>
      </c>
      <c r="H41" s="49"/>
      <c r="I41" s="122">
        <v>528</v>
      </c>
      <c r="J41" s="122">
        <v>422.4</v>
      </c>
      <c r="K41" s="122">
        <v>528</v>
      </c>
      <c r="L41" s="122">
        <v>0</v>
      </c>
      <c r="M41" s="122">
        <v>0</v>
      </c>
      <c r="N41" s="86">
        <f>SUM(K41:M41)</f>
        <v>528</v>
      </c>
      <c r="O41" s="122">
        <v>422.4</v>
      </c>
      <c r="P41" s="122">
        <v>5782.7945205479455</v>
      </c>
      <c r="Q41" s="122">
        <v>1156.55890410959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-3213</v>
      </c>
      <c r="AA41" s="123">
        <v>-3213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4809</v>
      </c>
      <c r="D42" s="129">
        <v>285</v>
      </c>
      <c r="E42" s="129">
        <v>0</v>
      </c>
      <c r="F42" s="60">
        <f>SUM(C42:E42)</f>
        <v>5094</v>
      </c>
      <c r="G42" s="129">
        <v>2869</v>
      </c>
      <c r="H42" s="127"/>
      <c r="I42" s="129">
        <v>1548275.1824999999</v>
      </c>
      <c r="J42" s="129">
        <v>1238621.2304999998</v>
      </c>
      <c r="K42" s="129">
        <v>1498354.4624999999</v>
      </c>
      <c r="L42" s="129">
        <v>49829</v>
      </c>
      <c r="M42" s="129">
        <v>0</v>
      </c>
      <c r="N42" s="57">
        <f>SUM(K42:M42)</f>
        <v>1548183.4624999999</v>
      </c>
      <c r="O42" s="129">
        <v>1238547.8544999999</v>
      </c>
      <c r="P42" s="129">
        <v>1510169.7700845683</v>
      </c>
      <c r="Q42" s="129">
        <v>302295.75322977733</v>
      </c>
      <c r="R42" s="129">
        <v>1640130.0000000005</v>
      </c>
      <c r="S42" s="129">
        <v>6947.8</v>
      </c>
      <c r="T42" s="129">
        <v>0</v>
      </c>
      <c r="U42" s="60">
        <f>SUM(R42:T42)</f>
        <v>1647077.8000000005</v>
      </c>
      <c r="V42" s="129">
        <v>1312103.9601687302</v>
      </c>
      <c r="W42" s="129">
        <v>5558.2398312696569</v>
      </c>
      <c r="X42" s="129">
        <v>0</v>
      </c>
      <c r="Y42" s="60">
        <f>SUM(V42:X42)</f>
        <v>1317662.2</v>
      </c>
      <c r="Z42" s="129">
        <v>1199591.4700000007</v>
      </c>
      <c r="AA42" s="130">
        <v>239918.27400000056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31</v>
      </c>
      <c r="D43" s="119">
        <v>0</v>
      </c>
      <c r="E43" s="119">
        <v>0</v>
      </c>
      <c r="F43" s="71">
        <f>SUM(C43:E43)</f>
        <v>31</v>
      </c>
      <c r="G43" s="119">
        <v>31</v>
      </c>
      <c r="H43" s="48"/>
      <c r="I43" s="119">
        <v>96302.768200000006</v>
      </c>
      <c r="J43" s="119">
        <v>77042.214560000008</v>
      </c>
      <c r="K43" s="119">
        <v>96302.768200000006</v>
      </c>
      <c r="L43" s="119">
        <v>0</v>
      </c>
      <c r="M43" s="119">
        <v>0</v>
      </c>
      <c r="N43" s="83">
        <f>SUM(K43:M43)</f>
        <v>96302.768200000006</v>
      </c>
      <c r="O43" s="119">
        <v>77042.214560000008</v>
      </c>
      <c r="P43" s="119">
        <v>111202.20962709349</v>
      </c>
      <c r="Q43" s="119">
        <v>22038.565953856421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-422447.44</v>
      </c>
      <c r="AA43" s="120">
        <v>-85017.239999999991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474</v>
      </c>
      <c r="D45" s="114">
        <f>SUM(D46:D48)</f>
        <v>406</v>
      </c>
      <c r="E45" s="114">
        <f>SUM(E46:E48)</f>
        <v>0</v>
      </c>
      <c r="F45" s="70">
        <f>SUM(F46:F48)</f>
        <v>880</v>
      </c>
      <c r="G45" s="114">
        <f>SUM(G46:G48)</f>
        <v>1181</v>
      </c>
      <c r="H45" s="51"/>
      <c r="I45" s="114">
        <f t="shared" ref="I45:AA45" si="13">SUM(I46:I48)</f>
        <v>3289612.7400819995</v>
      </c>
      <c r="J45" s="114">
        <f t="shared" si="13"/>
        <v>2823759.9920566673</v>
      </c>
      <c r="K45" s="114">
        <f t="shared" si="13"/>
        <v>3099837.6755360002</v>
      </c>
      <c r="L45" s="114">
        <f t="shared" si="13"/>
        <v>148246.97915</v>
      </c>
      <c r="M45" s="114">
        <f t="shared" si="13"/>
        <v>0</v>
      </c>
      <c r="N45" s="15">
        <f t="shared" si="13"/>
        <v>3248084.6546859997</v>
      </c>
      <c r="O45" s="114">
        <f t="shared" si="13"/>
        <v>2804726.2503031837</v>
      </c>
      <c r="P45" s="114">
        <f t="shared" si="13"/>
        <v>2677281.6099893805</v>
      </c>
      <c r="Q45" s="114">
        <f t="shared" si="13"/>
        <v>572495.04017258156</v>
      </c>
      <c r="R45" s="114">
        <f t="shared" si="13"/>
        <v>23889.10999999999</v>
      </c>
      <c r="S45" s="114">
        <f t="shared" si="13"/>
        <v>4000</v>
      </c>
      <c r="T45" s="114">
        <f t="shared" si="13"/>
        <v>0</v>
      </c>
      <c r="U45" s="70">
        <f t="shared" si="13"/>
        <v>27889.10999999999</v>
      </c>
      <c r="V45" s="114">
        <f t="shared" si="13"/>
        <v>11871.129999999957</v>
      </c>
      <c r="W45" s="114">
        <f t="shared" si="13"/>
        <v>0</v>
      </c>
      <c r="X45" s="114">
        <f t="shared" si="13"/>
        <v>0</v>
      </c>
      <c r="Y45" s="70">
        <f t="shared" si="13"/>
        <v>11871.129999999957</v>
      </c>
      <c r="Z45" s="114">
        <f t="shared" si="13"/>
        <v>531609.63</v>
      </c>
      <c r="AA45" s="115">
        <f t="shared" si="13"/>
        <v>270084.70999999996</v>
      </c>
      <c r="AC45" s="113">
        <f t="shared" ref="AC45:AL45" si="14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>
      <c r="A46" s="17"/>
      <c r="B46" s="10" t="s">
        <v>65</v>
      </c>
      <c r="C46" s="35">
        <v>228</v>
      </c>
      <c r="D46" s="132">
        <v>309</v>
      </c>
      <c r="E46" s="132">
        <v>0</v>
      </c>
      <c r="F46" s="61">
        <f>SUM(C46:E46)</f>
        <v>537</v>
      </c>
      <c r="G46" s="132">
        <v>781</v>
      </c>
      <c r="H46" s="49"/>
      <c r="I46" s="132">
        <v>2044130.2526849997</v>
      </c>
      <c r="J46" s="132">
        <v>1858236.2810474883</v>
      </c>
      <c r="K46" s="132">
        <v>1954623.256458</v>
      </c>
      <c r="L46" s="132">
        <v>79878.399999999994</v>
      </c>
      <c r="M46" s="132">
        <v>0</v>
      </c>
      <c r="N46" s="58">
        <f>SUM(K46:M46)</f>
        <v>2034501.656458</v>
      </c>
      <c r="O46" s="132">
        <v>1853916.9162391559</v>
      </c>
      <c r="P46" s="132">
        <v>1615952.6890002219</v>
      </c>
      <c r="Q46" s="132">
        <v>285149.82720350311</v>
      </c>
      <c r="R46" s="132">
        <v>3210.1699999999837</v>
      </c>
      <c r="S46" s="132">
        <v>0</v>
      </c>
      <c r="T46" s="132">
        <v>0</v>
      </c>
      <c r="U46" s="61">
        <f>SUM(R46:T46)</f>
        <v>3210.1699999999837</v>
      </c>
      <c r="V46" s="132">
        <v>1605.0899999999674</v>
      </c>
      <c r="W46" s="132">
        <v>0</v>
      </c>
      <c r="X46" s="132">
        <v>0</v>
      </c>
      <c r="Y46" s="61">
        <f>SUM(V46:X46)</f>
        <v>1605.0899999999674</v>
      </c>
      <c r="Z46" s="132">
        <v>474002.17</v>
      </c>
      <c r="AA46" s="133">
        <v>237501.08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>
      <c r="A47" s="18"/>
      <c r="B47" s="45" t="s">
        <v>66</v>
      </c>
      <c r="C47" s="126">
        <v>22</v>
      </c>
      <c r="D47" s="96">
        <v>7</v>
      </c>
      <c r="E47" s="96">
        <v>0</v>
      </c>
      <c r="F47" s="63">
        <f>SUM(C47:E47)</f>
        <v>29</v>
      </c>
      <c r="G47" s="96">
        <v>32</v>
      </c>
      <c r="H47" s="127"/>
      <c r="I47" s="96">
        <v>106055.20009199998</v>
      </c>
      <c r="J47" s="96">
        <v>71315.560589348999</v>
      </c>
      <c r="K47" s="96">
        <v>99597.739447999993</v>
      </c>
      <c r="L47" s="96">
        <v>1974.0846779999999</v>
      </c>
      <c r="M47" s="96">
        <v>0</v>
      </c>
      <c r="N47" s="77">
        <f>SUM(K47:M47)</f>
        <v>101571.82412599999</v>
      </c>
      <c r="O47" s="96">
        <v>69280.15437489879</v>
      </c>
      <c r="P47" s="96">
        <v>81775.619614319206</v>
      </c>
      <c r="Q47" s="96">
        <v>37337.82228790941</v>
      </c>
      <c r="R47" s="96">
        <v>0</v>
      </c>
      <c r="S47" s="96">
        <v>4000</v>
      </c>
      <c r="T47" s="96">
        <v>0</v>
      </c>
      <c r="U47" s="63">
        <f>SUM(R47:T47)</f>
        <v>4000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8924.2099999999991</v>
      </c>
      <c r="AA47" s="97">
        <v>7924.2099999999991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224</v>
      </c>
      <c r="D48" s="119">
        <v>90</v>
      </c>
      <c r="E48" s="119">
        <v>0</v>
      </c>
      <c r="F48" s="71">
        <f>SUM(C48:E48)</f>
        <v>314</v>
      </c>
      <c r="G48" s="119">
        <v>368</v>
      </c>
      <c r="H48" s="127"/>
      <c r="I48" s="119">
        <v>1139427.2873049998</v>
      </c>
      <c r="J48" s="119">
        <v>894208.15041983023</v>
      </c>
      <c r="K48" s="119">
        <v>1045616.67963</v>
      </c>
      <c r="L48" s="119">
        <v>66394.494472000006</v>
      </c>
      <c r="M48" s="119">
        <v>0</v>
      </c>
      <c r="N48" s="83">
        <f>SUM(K48:M48)</f>
        <v>1112011.174102</v>
      </c>
      <c r="O48" s="119">
        <v>881529.179689129</v>
      </c>
      <c r="P48" s="119">
        <v>979553.30137483927</v>
      </c>
      <c r="Q48" s="119">
        <v>250007.390681169</v>
      </c>
      <c r="R48" s="119">
        <v>20678.940000000006</v>
      </c>
      <c r="S48" s="119">
        <v>0</v>
      </c>
      <c r="T48" s="119">
        <v>0</v>
      </c>
      <c r="U48" s="71">
        <f>SUM(R48:T48)</f>
        <v>20678.940000000006</v>
      </c>
      <c r="V48" s="119">
        <v>10266.03999999999</v>
      </c>
      <c r="W48" s="119">
        <v>0</v>
      </c>
      <c r="X48" s="119">
        <v>0</v>
      </c>
      <c r="Y48" s="71">
        <f>SUM(V48:X48)</f>
        <v>10266.03999999999</v>
      </c>
      <c r="Z48" s="119">
        <v>48683.25</v>
      </c>
      <c r="AA48" s="120">
        <v>24659.420000000013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354571</v>
      </c>
      <c r="D50" s="15">
        <f t="shared" ref="D50:AL50" si="15">D11+D16+D17+D20+D21+D24+D28+D29+D30+D33+D34+D37+D38+D39+D40+D44+D45+D49</f>
        <v>414415</v>
      </c>
      <c r="E50" s="15">
        <f t="shared" si="15"/>
        <v>99993</v>
      </c>
      <c r="F50" s="15">
        <f t="shared" si="15"/>
        <v>868979</v>
      </c>
      <c r="G50" s="15">
        <f t="shared" si="15"/>
        <v>592605</v>
      </c>
      <c r="H50" s="15">
        <f t="shared" si="15"/>
        <v>379449</v>
      </c>
      <c r="I50" s="15">
        <f t="shared" si="15"/>
        <v>104437207.92037381</v>
      </c>
      <c r="J50" s="15">
        <f t="shared" si="15"/>
        <v>20367678.217003249</v>
      </c>
      <c r="K50" s="15">
        <f t="shared" si="15"/>
        <v>56712731.1215593</v>
      </c>
      <c r="L50" s="15">
        <f t="shared" si="15"/>
        <v>25251058.693634596</v>
      </c>
      <c r="M50" s="15">
        <f t="shared" si="15"/>
        <v>17359199.256632</v>
      </c>
      <c r="N50" s="15">
        <f t="shared" si="15"/>
        <v>99322989.071825907</v>
      </c>
      <c r="O50" s="15">
        <f t="shared" si="15"/>
        <v>20213227.879735913</v>
      </c>
      <c r="P50" s="15">
        <f t="shared" si="15"/>
        <v>88827626.953091577</v>
      </c>
      <c r="Q50" s="15">
        <f t="shared" si="15"/>
        <v>71215026.178894222</v>
      </c>
      <c r="R50" s="15">
        <f t="shared" si="15"/>
        <v>26953891.950553235</v>
      </c>
      <c r="S50" s="15">
        <f t="shared" si="15"/>
        <v>12597736.804346764</v>
      </c>
      <c r="T50" s="15">
        <f t="shared" si="15"/>
        <v>7566365.8651000001</v>
      </c>
      <c r="U50" s="15">
        <f t="shared" si="15"/>
        <v>47117994.61999999</v>
      </c>
      <c r="V50" s="15">
        <f t="shared" si="15"/>
        <v>3426076.8891337346</v>
      </c>
      <c r="W50" s="15">
        <f t="shared" si="15"/>
        <v>586258.19349146949</v>
      </c>
      <c r="X50" s="15">
        <f t="shared" si="15"/>
        <v>314071.29737479548</v>
      </c>
      <c r="Y50" s="15">
        <f t="shared" si="15"/>
        <v>4326406.38</v>
      </c>
      <c r="Z50" s="15">
        <f t="shared" si="15"/>
        <v>62956934.45000001</v>
      </c>
      <c r="AA50" s="16">
        <f t="shared" si="15"/>
        <v>49376080.56400001</v>
      </c>
      <c r="AC50" s="55">
        <f t="shared" si="15"/>
        <v>239336.65419999999</v>
      </c>
      <c r="AD50" s="15">
        <f t="shared" si="15"/>
        <v>214067.37324134959</v>
      </c>
      <c r="AE50" s="15">
        <f t="shared" si="15"/>
        <v>239336.65419999999</v>
      </c>
      <c r="AF50" s="15">
        <f t="shared" si="15"/>
        <v>214067.37324134959</v>
      </c>
      <c r="AG50" s="15">
        <f t="shared" si="15"/>
        <v>88232.992817286489</v>
      </c>
      <c r="AH50" s="15">
        <f t="shared" si="15"/>
        <v>20987.517682336504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mergeCells count="38">
    <mergeCell ref="A1:B1"/>
    <mergeCell ref="A8:A10"/>
    <mergeCell ref="B8:B10"/>
    <mergeCell ref="C9:F9"/>
    <mergeCell ref="C8:G8"/>
    <mergeCell ref="K8:O8"/>
    <mergeCell ref="K9:N9"/>
    <mergeCell ref="P8:Q8"/>
    <mergeCell ref="P9:P10"/>
    <mergeCell ref="Q9:Q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Mariam Kentchadze</cp:lastModifiedBy>
  <cp:lastPrinted>2017-10-18T12:38:28Z</cp:lastPrinted>
  <dcterms:created xsi:type="dcterms:W3CDTF">1996-10-14T23:33:28Z</dcterms:created>
  <dcterms:modified xsi:type="dcterms:W3CDTF">2020-11-17T07:08:18Z</dcterms:modified>
</cp:coreProperties>
</file>